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defaultThemeVersion="124226"/>
  <mc:AlternateContent xmlns:mc="http://schemas.openxmlformats.org/markup-compatibility/2006">
    <mc:Choice Requires="x15">
      <x15ac:absPath xmlns:x15ac="http://schemas.microsoft.com/office/spreadsheetml/2010/11/ac" url="N:\AFP\Analyse\A10. Indexatie\Loonheffingstabellen\Rekenvoorschriften 2026\april2025_structuurversie\"/>
    </mc:Choice>
  </mc:AlternateContent>
  <xr:revisionPtr revIDLastSave="0" documentId="13_ncr:1_{05BD4A6C-D67B-49F7-9C7A-9BEB2C04DB12}" xr6:coauthVersionLast="47" xr6:coauthVersionMax="47" xr10:uidLastSave="{00000000-0000-0000-0000-000000000000}"/>
  <bookViews>
    <workbookView xWindow="-120" yWindow="-120" windowWidth="29040" windowHeight="15840" tabRatio="906" activeTab="3" xr2:uid="{00000000-000D-0000-FFFF-FFFF00000000}"/>
  </bookViews>
  <sheets>
    <sheet name="Gegevens" sheetId="1" r:id="rId1"/>
    <sheet name="Aann.v.werk" sheetId="11" r:id="rId2"/>
    <sheet name="Berekening EH" sheetId="9" r:id="rId3"/>
    <sheet name="Tabellen EH" sheetId="10" r:id="rId4"/>
    <sheet name="Bijz. beloningen" sheetId="12" r:id="rId5"/>
    <sheet name="Presentatie Tabel 5" sheetId="13" r:id="rId6"/>
    <sheet name="Presentatie Tabel 6" sheetId="14"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0" i="13" l="1"/>
  <c r="B69" i="13"/>
  <c r="B68" i="13"/>
  <c r="B67" i="13"/>
  <c r="N16" i="9"/>
  <c r="M16" i="9"/>
  <c r="L16" i="9"/>
  <c r="M12" i="10"/>
  <c r="L14" i="10"/>
  <c r="B43" i="10" l="1"/>
  <c r="B36" i="10"/>
  <c r="B22" i="13"/>
  <c r="B77" i="14"/>
  <c r="D55" i="14"/>
  <c r="D62" i="14"/>
  <c r="I38" i="14"/>
  <c r="C38" i="14"/>
  <c r="I41" i="14"/>
  <c r="F41" i="14"/>
  <c r="D13" i="14"/>
  <c r="D34" i="14" s="1"/>
  <c r="D41" i="14"/>
  <c r="J41" i="14"/>
  <c r="G41" i="14"/>
  <c r="I34" i="14"/>
  <c r="F34" i="14"/>
  <c r="J34" i="14"/>
  <c r="G34" i="14"/>
  <c r="D20" i="14"/>
  <c r="J12" i="14"/>
  <c r="J54" i="14" s="1"/>
  <c r="G12" i="14"/>
  <c r="G54" i="14" s="1"/>
  <c r="B24" i="14"/>
  <c r="B45" i="14" s="1"/>
  <c r="J19" i="14"/>
  <c r="J61" i="14" s="1"/>
  <c r="G19" i="14"/>
  <c r="G61" i="14" s="1"/>
  <c r="C82" i="14"/>
  <c r="C81" i="14"/>
  <c r="B59" i="14"/>
  <c r="J45" i="14"/>
  <c r="I45" i="14"/>
  <c r="G45" i="14"/>
  <c r="F45" i="14"/>
  <c r="D45" i="14"/>
  <c r="C45" i="14"/>
  <c r="J38" i="14"/>
  <c r="G38" i="14"/>
  <c r="F38" i="14"/>
  <c r="D38" i="14"/>
  <c r="B38" i="14"/>
  <c r="D3" i="14"/>
  <c r="C3" i="14"/>
  <c r="C76" i="13"/>
  <c r="C75" i="13"/>
  <c r="B71" i="13"/>
  <c r="D56" i="13"/>
  <c r="J50" i="13"/>
  <c r="B60" i="13"/>
  <c r="B54" i="13"/>
  <c r="D41" i="13"/>
  <c r="F41" i="13"/>
  <c r="G41" i="13"/>
  <c r="I41" i="13"/>
  <c r="J41" i="13"/>
  <c r="C41" i="13"/>
  <c r="J31" i="13"/>
  <c r="I35" i="13"/>
  <c r="J35" i="13"/>
  <c r="F35" i="13"/>
  <c r="G35" i="13"/>
  <c r="D35" i="13"/>
  <c r="C35" i="13"/>
  <c r="B41" i="13"/>
  <c r="B35" i="13"/>
  <c r="J18" i="13"/>
  <c r="J56" i="13" s="1"/>
  <c r="G18" i="13"/>
  <c r="G56" i="13" s="1"/>
  <c r="D18" i="13"/>
  <c r="D37" i="13" s="1"/>
  <c r="J12" i="13"/>
  <c r="G12" i="13"/>
  <c r="G50" i="13" s="1"/>
  <c r="D12" i="13"/>
  <c r="D50" i="13" s="1"/>
  <c r="D3" i="13"/>
  <c r="C3" i="13"/>
  <c r="L8" i="10"/>
  <c r="B66" i="14" l="1"/>
  <c r="G33" i="14"/>
  <c r="D31" i="13"/>
  <c r="G31" i="13"/>
  <c r="G37" i="13"/>
  <c r="J37" i="13"/>
  <c r="J40" i="14"/>
  <c r="J33" i="14"/>
  <c r="G40" i="14"/>
  <c r="C10" i="1"/>
  <c r="D8" i="9" l="1"/>
  <c r="L12" i="10" s="1"/>
  <c r="B22" i="10" l="1"/>
  <c r="B89" i="10"/>
  <c r="B98" i="10"/>
  <c r="B69" i="10"/>
  <c r="B12" i="10"/>
  <c r="B12" i="13" s="1"/>
  <c r="B18" i="13" s="1"/>
  <c r="B78" i="10"/>
  <c r="G136" i="10"/>
  <c r="G135" i="10"/>
  <c r="E131" i="10"/>
  <c r="E130" i="10"/>
  <c r="D131" i="10"/>
  <c r="D130" i="10"/>
  <c r="E58" i="10"/>
  <c r="E57" i="10"/>
  <c r="D53" i="10"/>
  <c r="E53" i="10"/>
  <c r="E52" i="10"/>
  <c r="D52" i="10"/>
  <c r="D1" i="11"/>
  <c r="B56" i="13" l="1"/>
  <c r="B37" i="13"/>
  <c r="F84" i="13"/>
  <c r="F90" i="14"/>
  <c r="G84" i="13"/>
  <c r="G90" i="14"/>
  <c r="F91" i="14"/>
  <c r="F85" i="13"/>
  <c r="G85" i="13"/>
  <c r="G91" i="14"/>
  <c r="D84" i="13"/>
  <c r="D90" i="14"/>
  <c r="D91" i="14"/>
  <c r="D85" i="13"/>
  <c r="C84" i="13"/>
  <c r="C90" i="14"/>
  <c r="C91" i="14"/>
  <c r="C85" i="13"/>
  <c r="B73" i="14"/>
  <c r="B50" i="13"/>
  <c r="B31" i="13"/>
  <c r="B11" i="10"/>
  <c r="J43" i="10" l="1"/>
  <c r="D24" i="10"/>
  <c r="D22" i="13" s="1"/>
  <c r="D60" i="13" s="1"/>
  <c r="C24" i="10"/>
  <c r="C22" i="13" s="1"/>
  <c r="C60" i="13" s="1"/>
  <c r="C18" i="9"/>
  <c r="L15" i="10" l="1"/>
  <c r="B24" i="10"/>
  <c r="B14" i="10"/>
  <c r="B15" i="13" s="1"/>
  <c r="B21" i="13" s="1"/>
  <c r="B79" i="10"/>
  <c r="B70" i="10"/>
  <c r="B14" i="13" s="1"/>
  <c r="B20" i="13" s="1"/>
  <c r="B23" i="10"/>
  <c r="G23" i="10" s="1"/>
  <c r="L13" i="10"/>
  <c r="B13" i="10"/>
  <c r="B58" i="13" l="1"/>
  <c r="B39" i="13"/>
  <c r="B40" i="13"/>
  <c r="B59" i="13"/>
  <c r="B33" i="13"/>
  <c r="B52" i="13"/>
  <c r="B75" i="14"/>
  <c r="G13" i="10"/>
  <c r="B14" i="14" s="1"/>
  <c r="B13" i="13"/>
  <c r="B19" i="13" s="1"/>
  <c r="B53" i="13"/>
  <c r="B76" i="14"/>
  <c r="B34" i="13"/>
  <c r="E18" i="9"/>
  <c r="E16" i="9"/>
  <c r="B38" i="13" l="1"/>
  <c r="B57" i="13"/>
  <c r="B74" i="14"/>
  <c r="B51" i="13"/>
  <c r="B32" i="13"/>
  <c r="B21" i="14"/>
  <c r="B35" i="14"/>
  <c r="B56" i="14"/>
  <c r="C23" i="10"/>
  <c r="C21" i="13" s="1"/>
  <c r="G37" i="10"/>
  <c r="D16" i="9"/>
  <c r="D23" i="10"/>
  <c r="D21" i="13" s="1"/>
  <c r="D18" i="9"/>
  <c r="E11" i="1"/>
  <c r="C59" i="13" l="1"/>
  <c r="C40" i="13"/>
  <c r="D59" i="13"/>
  <c r="D40" i="13"/>
  <c r="B42" i="14"/>
  <c r="B63" i="14"/>
  <c r="D27" i="9"/>
  <c r="G115" i="10"/>
  <c r="D29" i="9"/>
  <c r="D12" i="1"/>
  <c r="B71" i="10" l="1"/>
  <c r="B80" i="10"/>
  <c r="E12" i="1"/>
  <c r="E27" i="9" l="1"/>
  <c r="E29" i="9"/>
  <c r="J16" i="9"/>
  <c r="N11" i="10" l="1"/>
  <c r="D73" i="14" l="1"/>
  <c r="D67" i="13"/>
  <c r="L11" i="10"/>
  <c r="I97" i="10" l="1"/>
  <c r="I88" i="10"/>
  <c r="I21" i="10"/>
  <c r="I11" i="10"/>
  <c r="D19" i="1" l="1"/>
  <c r="D27" i="1" s="1"/>
  <c r="B60" i="10"/>
  <c r="B3" i="10"/>
  <c r="G11" i="10"/>
  <c r="B21" i="10"/>
  <c r="G21" i="10" s="1"/>
  <c r="E37" i="10"/>
  <c r="B68" i="10"/>
  <c r="G68" i="10" s="1"/>
  <c r="D68" i="10"/>
  <c r="I68" i="10" s="1"/>
  <c r="B77" i="10"/>
  <c r="G77" i="10" s="1"/>
  <c r="D77" i="10"/>
  <c r="I77" i="10" s="1"/>
  <c r="B88" i="10"/>
  <c r="G88" i="10" s="1"/>
  <c r="B97" i="10"/>
  <c r="G97" i="10" s="1"/>
  <c r="F33" i="1" l="1"/>
  <c r="E8" i="9" s="1"/>
  <c r="G43" i="10"/>
  <c r="C22" i="10"/>
  <c r="C19" i="13" s="1"/>
  <c r="G36" i="10"/>
  <c r="D22" i="10"/>
  <c r="D19" i="13" s="1"/>
  <c r="D25" i="1"/>
  <c r="D26" i="1"/>
  <c r="K16" i="9"/>
  <c r="C16" i="9"/>
  <c r="C12" i="10" s="1"/>
  <c r="C13" i="13" s="1"/>
  <c r="C57" i="13" l="1"/>
  <c r="D57" i="13"/>
  <c r="G22" i="10"/>
  <c r="G12" i="10"/>
  <c r="B13" i="14" s="1"/>
  <c r="G33" i="1"/>
  <c r="M13" i="10"/>
  <c r="M11" i="10"/>
  <c r="E33" i="1"/>
  <c r="C73" i="14" l="1"/>
  <c r="C67" i="13"/>
  <c r="N13" i="10"/>
  <c r="C69" i="13"/>
  <c r="C75" i="14"/>
  <c r="N12" i="10"/>
  <c r="C68" i="13"/>
  <c r="C74" i="14"/>
  <c r="B20" i="14"/>
  <c r="B34" i="14"/>
  <c r="B55" i="14"/>
  <c r="E43" i="10"/>
  <c r="H24" i="10"/>
  <c r="C24" i="14" s="1"/>
  <c r="C66" i="14" s="1"/>
  <c r="I24" i="10"/>
  <c r="D24" i="14" s="1"/>
  <c r="D66" i="14" s="1"/>
  <c r="D68" i="13" l="1"/>
  <c r="D74" i="14"/>
  <c r="D75" i="14"/>
  <c r="D69" i="13"/>
  <c r="B41" i="14"/>
  <c r="B62" i="14"/>
  <c r="B1" i="9"/>
  <c r="A1" i="9"/>
  <c r="B115" i="10" l="1"/>
  <c r="D14" i="10"/>
  <c r="C14" i="10"/>
  <c r="H14" i="10" l="1"/>
  <c r="C17" i="14" s="1"/>
  <c r="C59" i="14" s="1"/>
  <c r="C16" i="13"/>
  <c r="C54" i="13" s="1"/>
  <c r="I14" i="10"/>
  <c r="D17" i="14" s="1"/>
  <c r="D59" i="14" s="1"/>
  <c r="D16" i="13"/>
  <c r="D54" i="13" s="1"/>
  <c r="J36" i="10"/>
  <c r="M15" i="10"/>
  <c r="C17" i="9"/>
  <c r="N15" i="10" l="1"/>
  <c r="C77" i="14"/>
  <c r="C71" i="13"/>
  <c r="C38" i="13"/>
  <c r="D42" i="14"/>
  <c r="D38" i="13"/>
  <c r="E36" i="10"/>
  <c r="G80" i="10"/>
  <c r="G71" i="10"/>
  <c r="G79" i="10"/>
  <c r="B15" i="14" s="1"/>
  <c r="G70" i="10"/>
  <c r="G24" i="10"/>
  <c r="B16" i="14" s="1"/>
  <c r="G14" i="10"/>
  <c r="D77" i="14" l="1"/>
  <c r="D71" i="13"/>
  <c r="B36" i="14"/>
  <c r="B22" i="14"/>
  <c r="B57" i="14"/>
  <c r="B58" i="14"/>
  <c r="B23" i="14"/>
  <c r="B37" i="14"/>
  <c r="H37" i="10"/>
  <c r="C43" i="10"/>
  <c r="H36" i="10"/>
  <c r="C37" i="10"/>
  <c r="H43" i="10"/>
  <c r="C36" i="10"/>
  <c r="B64" i="14" l="1"/>
  <c r="B43" i="14"/>
  <c r="B44" i="14"/>
  <c r="B65" i="14"/>
  <c r="F12" i="1"/>
  <c r="B100" i="10" l="1"/>
  <c r="G100" i="10" s="1"/>
  <c r="B91" i="10"/>
  <c r="G91" i="10" s="1"/>
  <c r="C21" i="10" l="1"/>
  <c r="H22" i="10"/>
  <c r="C21" i="14" s="1"/>
  <c r="I22" i="10"/>
  <c r="D21" i="14" s="1"/>
  <c r="D63" i="14" s="1"/>
  <c r="C63" i="14" l="1"/>
  <c r="C42" i="14"/>
  <c r="H21" i="10"/>
  <c r="C20" i="14" s="1"/>
  <c r="C18" i="13"/>
  <c r="D12" i="10"/>
  <c r="H12" i="10"/>
  <c r="C14" i="14" s="1"/>
  <c r="C11" i="10"/>
  <c r="I12" i="10" l="1"/>
  <c r="D14" i="14" s="1"/>
  <c r="D13" i="13"/>
  <c r="C56" i="13"/>
  <c r="C37" i="13"/>
  <c r="H11" i="10"/>
  <c r="C13" i="14" s="1"/>
  <c r="C12" i="13"/>
  <c r="C41" i="14"/>
  <c r="C62" i="14"/>
  <c r="F11" i="1"/>
  <c r="F10" i="1"/>
  <c r="E17" i="1"/>
  <c r="E18" i="1"/>
  <c r="E16" i="1"/>
  <c r="I121" i="10" l="1"/>
  <c r="C29" i="9"/>
  <c r="D121" i="10" s="1"/>
  <c r="B99" i="10"/>
  <c r="G99" i="10" s="1"/>
  <c r="B90" i="10"/>
  <c r="G90" i="10" s="1"/>
  <c r="H23" i="10"/>
  <c r="C23" i="14" s="1"/>
  <c r="I23" i="10"/>
  <c r="D23" i="14" s="1"/>
  <c r="E19" i="1"/>
  <c r="G12" i="1"/>
  <c r="E10" i="1"/>
  <c r="F8" i="9" s="1"/>
  <c r="D65" i="14" l="1"/>
  <c r="D44" i="14"/>
  <c r="C65" i="14"/>
  <c r="C44" i="14"/>
  <c r="G98" i="10"/>
  <c r="G69" i="10"/>
  <c r="B12" i="14" s="1"/>
  <c r="G89" i="10"/>
  <c r="G78" i="10"/>
  <c r="D100" i="10"/>
  <c r="G22" i="13" s="1"/>
  <c r="G60" i="13" s="1"/>
  <c r="C100" i="10"/>
  <c r="F22" i="13" s="1"/>
  <c r="F60" i="13" s="1"/>
  <c r="D91" i="10"/>
  <c r="G16" i="13" s="1"/>
  <c r="G54" i="13" s="1"/>
  <c r="C91" i="10"/>
  <c r="F16" i="13" s="1"/>
  <c r="F54" i="13" s="1"/>
  <c r="M14" i="10"/>
  <c r="B37" i="10"/>
  <c r="I114" i="10"/>
  <c r="G114" i="10"/>
  <c r="G121" i="10"/>
  <c r="D13" i="10"/>
  <c r="C13" i="10"/>
  <c r="C28" i="9"/>
  <c r="D114" i="10" s="1"/>
  <c r="C27" i="9"/>
  <c r="G11" i="1"/>
  <c r="G10" i="1"/>
  <c r="H13" i="10" l="1"/>
  <c r="C16" i="14" s="1"/>
  <c r="C15" i="13"/>
  <c r="B19" i="14"/>
  <c r="B54" i="14"/>
  <c r="B33" i="14"/>
  <c r="N14" i="10"/>
  <c r="C70" i="13"/>
  <c r="C76" i="14"/>
  <c r="I13" i="10"/>
  <c r="D16" i="14" s="1"/>
  <c r="D15" i="13"/>
  <c r="C51" i="13"/>
  <c r="C56" i="14"/>
  <c r="C55" i="14"/>
  <c r="D56" i="14"/>
  <c r="C50" i="13"/>
  <c r="D51" i="13"/>
  <c r="C32" i="13"/>
  <c r="C35" i="14"/>
  <c r="C34" i="14"/>
  <c r="D35" i="14"/>
  <c r="D32" i="13"/>
  <c r="C31" i="13"/>
  <c r="C98" i="10"/>
  <c r="F19" i="13" s="1"/>
  <c r="D98" i="10"/>
  <c r="G19" i="13" s="1"/>
  <c r="C99" i="10"/>
  <c r="D99" i="10"/>
  <c r="G21" i="13" s="1"/>
  <c r="I91" i="10"/>
  <c r="G17" i="14" s="1"/>
  <c r="G59" i="14" s="1"/>
  <c r="D71" i="10"/>
  <c r="C71" i="10"/>
  <c r="H91" i="10"/>
  <c r="F17" i="14" s="1"/>
  <c r="F59" i="14" s="1"/>
  <c r="C80" i="10"/>
  <c r="H100" i="10"/>
  <c r="F24" i="14" s="1"/>
  <c r="F66" i="14" s="1"/>
  <c r="D80" i="10"/>
  <c r="I100" i="10"/>
  <c r="G24" i="14" s="1"/>
  <c r="G66" i="14" s="1"/>
  <c r="C97" i="10"/>
  <c r="F18" i="13" s="1"/>
  <c r="C88" i="10"/>
  <c r="F12" i="13" s="1"/>
  <c r="B114" i="10"/>
  <c r="B121" i="10"/>
  <c r="C89" i="10"/>
  <c r="F13" i="13" s="1"/>
  <c r="D89" i="10"/>
  <c r="G13" i="13" s="1"/>
  <c r="D90" i="10"/>
  <c r="G15" i="13" s="1"/>
  <c r="C90" i="10"/>
  <c r="I71" i="10" l="1"/>
  <c r="J17" i="14" s="1"/>
  <c r="J59" i="14" s="1"/>
  <c r="J16" i="13"/>
  <c r="J54" i="13" s="1"/>
  <c r="H80" i="10"/>
  <c r="I24" i="14" s="1"/>
  <c r="I66" i="14" s="1"/>
  <c r="I22" i="13"/>
  <c r="I60" i="13" s="1"/>
  <c r="I80" i="10"/>
  <c r="J24" i="14" s="1"/>
  <c r="J66" i="14" s="1"/>
  <c r="J22" i="13"/>
  <c r="J60" i="13" s="1"/>
  <c r="H71" i="10"/>
  <c r="I17" i="14" s="1"/>
  <c r="I59" i="14" s="1"/>
  <c r="I16" i="13"/>
  <c r="I54" i="13" s="1"/>
  <c r="D76" i="14"/>
  <c r="D70" i="13"/>
  <c r="F57" i="13"/>
  <c r="F38" i="13"/>
  <c r="G51" i="13"/>
  <c r="G32" i="13"/>
  <c r="F31" i="13"/>
  <c r="F50" i="13"/>
  <c r="F37" i="13"/>
  <c r="F56" i="13"/>
  <c r="B61" i="14"/>
  <c r="B40" i="14"/>
  <c r="F32" i="13"/>
  <c r="F51" i="13"/>
  <c r="G59" i="13"/>
  <c r="G40" i="13"/>
  <c r="D53" i="13"/>
  <c r="D34" i="13"/>
  <c r="C53" i="13"/>
  <c r="C34" i="13"/>
  <c r="G57" i="13"/>
  <c r="G38" i="13"/>
  <c r="H90" i="10"/>
  <c r="F16" i="14" s="1"/>
  <c r="F15" i="13"/>
  <c r="G53" i="13"/>
  <c r="G34" i="13"/>
  <c r="C79" i="10"/>
  <c r="I21" i="13" s="1"/>
  <c r="F21" i="13"/>
  <c r="D58" i="14"/>
  <c r="D37" i="14"/>
  <c r="C58" i="14"/>
  <c r="C37" i="14"/>
  <c r="C70" i="10"/>
  <c r="D70" i="10"/>
  <c r="I90" i="10"/>
  <c r="G16" i="14" s="1"/>
  <c r="D69" i="10"/>
  <c r="I89" i="10"/>
  <c r="G14" i="14" s="1"/>
  <c r="C68" i="10"/>
  <c r="H88" i="10"/>
  <c r="F12" i="14" s="1"/>
  <c r="D78" i="10"/>
  <c r="I98" i="10"/>
  <c r="G21" i="14" s="1"/>
  <c r="C78" i="10"/>
  <c r="H98" i="10"/>
  <c r="F21" i="14" s="1"/>
  <c r="H79" i="10"/>
  <c r="I23" i="14" s="1"/>
  <c r="H99" i="10"/>
  <c r="F23" i="14" s="1"/>
  <c r="C69" i="10"/>
  <c r="H89" i="10"/>
  <c r="F14" i="14" s="1"/>
  <c r="C77" i="10"/>
  <c r="H97" i="10"/>
  <c r="F19" i="14" s="1"/>
  <c r="D79" i="10"/>
  <c r="I99" i="10"/>
  <c r="G23" i="14" s="1"/>
  <c r="H77" i="10" l="1"/>
  <c r="I19" i="14" s="1"/>
  <c r="I18" i="13"/>
  <c r="I78" i="10"/>
  <c r="J22" i="14" s="1"/>
  <c r="J20" i="13"/>
  <c r="J58" i="13" s="1"/>
  <c r="F34" i="13"/>
  <c r="F53" i="13"/>
  <c r="F56" i="14"/>
  <c r="F35" i="14"/>
  <c r="F33" i="14"/>
  <c r="F54" i="14"/>
  <c r="F58" i="14"/>
  <c r="F37" i="14"/>
  <c r="F44" i="14"/>
  <c r="F65" i="14"/>
  <c r="G56" i="14"/>
  <c r="G35" i="14"/>
  <c r="H69" i="10"/>
  <c r="I15" i="14" s="1"/>
  <c r="I14" i="13"/>
  <c r="H68" i="10"/>
  <c r="I12" i="14" s="1"/>
  <c r="I12" i="13"/>
  <c r="I65" i="14"/>
  <c r="I44" i="14"/>
  <c r="I69" i="10"/>
  <c r="J15" i="14" s="1"/>
  <c r="J14" i="13"/>
  <c r="F40" i="13"/>
  <c r="F59" i="13"/>
  <c r="G65" i="14"/>
  <c r="G44" i="14"/>
  <c r="F63" i="14"/>
  <c r="F42" i="14"/>
  <c r="G58" i="14"/>
  <c r="G37" i="14"/>
  <c r="I40" i="13"/>
  <c r="I59" i="13"/>
  <c r="I79" i="10"/>
  <c r="J23" i="14" s="1"/>
  <c r="J21" i="13"/>
  <c r="H78" i="10"/>
  <c r="I22" i="14" s="1"/>
  <c r="I20" i="13"/>
  <c r="I58" i="13" s="1"/>
  <c r="I70" i="10"/>
  <c r="J16" i="14" s="1"/>
  <c r="J15" i="13"/>
  <c r="F61" i="14"/>
  <c r="F40" i="14"/>
  <c r="G63" i="14"/>
  <c r="G42" i="14"/>
  <c r="H70" i="10"/>
  <c r="I16" i="14" s="1"/>
  <c r="I15" i="13"/>
  <c r="I34" i="13" l="1"/>
  <c r="I53" i="13"/>
  <c r="I58" i="14"/>
  <c r="I37" i="14"/>
  <c r="I64" i="14"/>
  <c r="I43" i="14"/>
  <c r="J53" i="13"/>
  <c r="J34" i="13"/>
  <c r="J59" i="13"/>
  <c r="J40" i="13"/>
  <c r="I50" i="13"/>
  <c r="I31" i="13"/>
  <c r="J65" i="14"/>
  <c r="J44" i="14"/>
  <c r="I54" i="14"/>
  <c r="I33" i="14"/>
  <c r="J64" i="14"/>
  <c r="J43" i="14"/>
  <c r="J33" i="13"/>
  <c r="J52" i="13"/>
  <c r="J57" i="14"/>
  <c r="J36" i="14"/>
  <c r="I33" i="13"/>
  <c r="I52" i="13"/>
  <c r="I56" i="13"/>
  <c r="I37" i="13"/>
  <c r="J58" i="14"/>
  <c r="J37" i="14"/>
  <c r="I57" i="14"/>
  <c r="I36" i="14"/>
  <c r="I61" i="14"/>
  <c r="I40" i="1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WITJ" type="6" refreshedVersion="2" background="1" saveData="1">
    <textPr codePage="10006" sourceFile="C:\Lopende_projecten\Belastingtabellen\Resultaat\jul08e\XLS voor MinFin\WITJ.toxls" decimal="," thousands="." tab="0" comma="1">
      <textFields count="13">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<sst xmlns="http://schemas.openxmlformats.org/spreadsheetml/2006/main" count="571" uniqueCount="166">
  <si>
    <t>1. SCHIJVENTARIEF</t>
  </si>
  <si>
    <t>Jaarloon</t>
  </si>
  <si>
    <t>TABELLEN VERSIE:</t>
  </si>
  <si>
    <t>met loonheffingskorting</t>
  </si>
  <si>
    <t>zonder loonheffingskorting</t>
  </si>
  <si>
    <t>AOW-leeftijd en ouder geboren in 1945 of eerder</t>
  </si>
  <si>
    <t>AOW-leeftijd en ouder geboren in 1946 of later</t>
  </si>
  <si>
    <t>tabeltarief</t>
  </si>
  <si>
    <t>enkelvoudig tarief</t>
  </si>
  <si>
    <t>Tabeltarief</t>
  </si>
  <si>
    <t>Enkelvoudig</t>
  </si>
  <si>
    <t>tarief</t>
  </si>
  <si>
    <t>EINDHEFFINGSTABELLEN LOONHEFFING</t>
  </si>
  <si>
    <t>Loongrensbedragen</t>
  </si>
  <si>
    <t>Berekening heffingspercentages</t>
  </si>
  <si>
    <t>WERKNEMERS JONGER DAN AOW-LEEFTIJD</t>
  </si>
  <si>
    <t>voor toepassing door inhoudingsplichtige</t>
  </si>
  <si>
    <t>voor toepassing bij naheffing</t>
  </si>
  <si>
    <t>Tariefschijf 1</t>
  </si>
  <si>
    <t>Tariefschijf 2</t>
  </si>
  <si>
    <t>Tariefschijf 3</t>
  </si>
  <si>
    <t>Standaard</t>
  </si>
  <si>
    <t>alleen premieplicht</t>
  </si>
  <si>
    <t>alleen belastingplicht</t>
  </si>
  <si>
    <t>WERKNEMERS AOW-LEEFTIJD EN OUDER</t>
  </si>
  <si>
    <t>geboren in 1946 of LATER of geboren in 1945 of eerder</t>
  </si>
  <si>
    <t>Tabel eindheffing voor werknemers jonger dan AOW-leeftijd</t>
  </si>
  <si>
    <t>Loonbelasting/premie volksverzekeringen</t>
  </si>
  <si>
    <t>met loon- heffingskorting</t>
  </si>
  <si>
    <t>Enkelvoudig tarief</t>
  </si>
  <si>
    <t>Afwijkende tariefpercentages voor enkele bijzondere groepen werknemers</t>
  </si>
  <si>
    <t>Hieronder is aangegeven voor welke groepen werknemers bepaalde percentages uit</t>
  </si>
  <si>
    <t xml:space="preserve">bovenstaande tabel moeten worden vervangen door andere. Wanneer geen vervangend </t>
  </si>
  <si>
    <t>percentage is aangegeven geldt het percentage uit de tabel.</t>
  </si>
  <si>
    <t>Werknemers die uitsluitend premieplichtig zijn</t>
  </si>
  <si>
    <t>wordt</t>
  </si>
  <si>
    <t>en hoger wordt</t>
  </si>
  <si>
    <t>Werknemers die uitsluitend belastingplichtig zijn</t>
  </si>
  <si>
    <t>Afwijkende tabellen voor enkele bijzondere groepen werknemers:</t>
  </si>
  <si>
    <t>Hieronder is aangegeven voor welke groepen werknemers afzonderlijke tabellen zijn vastgesteld.</t>
  </si>
  <si>
    <t>Tabel eindheffing voor aannemers van werk, thuiswerkers en andere "gelijkgestelden".</t>
  </si>
  <si>
    <t>Tabel eindheffing voor anonieme werknemers</t>
  </si>
  <si>
    <t>Tabeltarief (gebruteerd)</t>
  </si>
  <si>
    <t>Tabel eindheffing voor werknemers van AOW-leeftijd en ouder en geboren in 1945 of eerder</t>
  </si>
  <si>
    <t>Tabel eindheffing voor werknemers van AOW-leeftijd en ouder en geboren in 1946 of later</t>
  </si>
  <si>
    <t>Tabel eindheffing voor werknemers van AOW-leeftijd en ouder geboren in 1945 of eerder of 1946 of later</t>
  </si>
  <si>
    <t>Tabel eindheffing voor aannemers van werk, thuiswerkers, sekswerkers en gelijkgestelden.</t>
  </si>
  <si>
    <t>Versie t.b.v. publicatie in Nieuwsbrief en Handboek</t>
  </si>
  <si>
    <t>Inclusief belastingdeel</t>
  </si>
  <si>
    <t>Exclusief belastingdeel</t>
  </si>
  <si>
    <t>AOW-</t>
  </si>
  <si>
    <t>AOW+</t>
  </si>
  <si>
    <t>LK &amp; DL: AHK geen belastingdeel</t>
  </si>
  <si>
    <t>Landenkring en derde landen</t>
  </si>
  <si>
    <t>Verlaagd ZVW percentage</t>
  </si>
  <si>
    <r>
      <t xml:space="preserve">Tariefschijf 1 </t>
    </r>
    <r>
      <rPr>
        <b/>
        <sz val="10"/>
        <rFont val="Arial"/>
        <family val="2"/>
      </rPr>
      <t>alleen ZVW</t>
    </r>
  </si>
  <si>
    <r>
      <t xml:space="preserve">Tariefschijf 1 </t>
    </r>
    <r>
      <rPr>
        <b/>
        <sz val="10"/>
        <rFont val="Arial"/>
        <family val="2"/>
      </rPr>
      <t>bel + ZVW</t>
    </r>
  </si>
  <si>
    <t>Schijfgrens</t>
  </si>
  <si>
    <t>Tarief</t>
  </si>
  <si>
    <t>Jonger dan AOW-leeftijd</t>
  </si>
  <si>
    <t>Samenstelling percentage eerste schijf</t>
  </si>
  <si>
    <t>Premies samen</t>
  </si>
  <si>
    <t xml:space="preserve">AOW+ </t>
  </si>
  <si>
    <t>AOW-premie</t>
  </si>
  <si>
    <t>ANW-premie</t>
  </si>
  <si>
    <t>WLZ-premie</t>
  </si>
  <si>
    <t>Belasting sch. 1</t>
  </si>
  <si>
    <t>Anoniementarief</t>
  </si>
  <si>
    <t>Factor heffingskortingen AOW-gerechtigd - belastingdeel</t>
  </si>
  <si>
    <t>Factor heffingskortingen AOW-gerechtigd - premiedeel</t>
  </si>
  <si>
    <t>Factor buitenlandse belastingplichtigen - premiedeel in tarief eerste schijf</t>
  </si>
  <si>
    <t>Maximale algemene heffingskorting</t>
  </si>
  <si>
    <t>Max. bijdrage-inkomen ZVW</t>
  </si>
  <si>
    <t>Januari</t>
  </si>
  <si>
    <t>Geldig per:</t>
  </si>
  <si>
    <t>Deze premies gelden (bijvoorbeeld) voor DGA's die niet verzekerd zijn voor werknemersverzekeringen.</t>
  </si>
  <si>
    <t>Bijvoorbeeld: bij een bruto extra loon van € 10.000 wordt €3.665 loonheffing ingehouden (op basis van tarief 36,65%) en daarnaast € 570 ZVW afgedragen (tarief 5,70%)</t>
  </si>
  <si>
    <t>Het eindheffingspercentage wordt dan €3.665 / (€ 10.000 - € 570 - € 3.665) = 63,5%; hoger dan het reguliere percentage van 57,8%.</t>
  </si>
  <si>
    <t>Nederland, Belgie, Suriname en Aruba</t>
  </si>
  <si>
    <t>Bij de berekening van de loonheffing wordt hierbij rekening gehouden met het aftrekken van de bijdrage ZVW.</t>
  </si>
  <si>
    <t>In de eindheffingstabellen wordt alleen rekening gehouden met de AHK voor begin betalen belasting met loonheffingskorting</t>
  </si>
  <si>
    <t>aanvang zonder heffingskorting</t>
  </si>
  <si>
    <t>aanvang met heffingskorting</t>
  </si>
  <si>
    <r>
      <t xml:space="preserve">Tariefschijf 2 </t>
    </r>
    <r>
      <rPr>
        <b/>
        <sz val="10"/>
        <rFont val="Arial"/>
        <family val="2"/>
      </rPr>
      <t>MET ZVW</t>
    </r>
  </si>
  <si>
    <r>
      <t xml:space="preserve">Tariefschijf 2 </t>
    </r>
    <r>
      <rPr>
        <b/>
        <sz val="10"/>
        <rFont val="Arial"/>
        <family val="2"/>
      </rPr>
      <t>ZND ZVW</t>
    </r>
  </si>
  <si>
    <t>TABELLEN AANNEMERS VAN WERK, THUISWERKERS, SEKSWERKERS EN GELIJKGESTELDEN</t>
  </si>
  <si>
    <t>Handboek tabel 4</t>
  </si>
  <si>
    <t>Tabel voor aannemers van werk, thuiswerkers, sekswerkers en gelijkgestelden</t>
  </si>
  <si>
    <t>jonger dan AOW leeftijd</t>
  </si>
  <si>
    <t>AOW leeftijd of ouder</t>
  </si>
  <si>
    <t>zonder loonheffings- korting</t>
  </si>
  <si>
    <t>met loonheffings- korting</t>
  </si>
  <si>
    <t>Aannemers van werk, thuiswerkers, sekswerkers en gelijkgestelden</t>
  </si>
  <si>
    <t>Werknemers jonger dan AOW-leeftijd</t>
  </si>
  <si>
    <t>Werknemers van AOW-leeftijd en ouder</t>
  </si>
  <si>
    <t>Gegevens/inputs</t>
  </si>
  <si>
    <t>Gebruteerd</t>
  </si>
  <si>
    <t>AHK</t>
  </si>
  <si>
    <t>3. ZVW</t>
  </si>
  <si>
    <t>2. ALGEMENE HEFFINGSKORTING</t>
  </si>
  <si>
    <t>TABELLEN VOOR BIJZONDERE BELONINGEN NIET MEER IN DEZE WERKMAP</t>
  </si>
  <si>
    <r>
      <t xml:space="preserve">Tabellen voor bijzondere beloningen vindt u vanaf 2020 in werkmap </t>
    </r>
    <r>
      <rPr>
        <i/>
        <sz val="10"/>
        <rFont val="Arial"/>
        <family val="2"/>
      </rPr>
      <t>"3_Herleidingsregels..."</t>
    </r>
  </si>
  <si>
    <r>
      <t xml:space="preserve">De tabellen voor bijzondere beloningen voor de </t>
    </r>
    <r>
      <rPr>
        <b/>
        <sz val="10"/>
        <rFont val="Arial"/>
        <family val="2"/>
      </rPr>
      <t xml:space="preserve">standaardsituaties </t>
    </r>
    <r>
      <rPr>
        <sz val="10"/>
        <rFont val="Arial"/>
        <family val="2"/>
      </rPr>
      <t xml:space="preserve">vond u voorheen (tot en met structuurversie 2020) in deze werkmap </t>
    </r>
    <r>
      <rPr>
        <i/>
        <sz val="10"/>
        <rFont val="Arial"/>
        <family val="2"/>
      </rPr>
      <t xml:space="preserve">"9_Bijzondere tabellen" </t>
    </r>
    <r>
      <rPr>
        <sz val="10"/>
        <rFont val="Arial"/>
        <family val="2"/>
      </rPr>
      <t>in tabblad</t>
    </r>
    <r>
      <rPr>
        <i/>
        <sz val="10"/>
        <rFont val="Arial"/>
        <family val="2"/>
      </rPr>
      <t xml:space="preserve"> "Bijz. beloningen".</t>
    </r>
  </si>
  <si>
    <r>
      <t xml:space="preserve">De tabellen voor bijzondere beloningen voor </t>
    </r>
    <r>
      <rPr>
        <b/>
        <sz val="10"/>
        <rFont val="Arial"/>
        <family val="2"/>
      </rPr>
      <t xml:space="preserve">herleidingssituaties </t>
    </r>
    <r>
      <rPr>
        <sz val="10"/>
        <rFont val="Arial"/>
        <family val="2"/>
      </rPr>
      <t>vond u altijd al in de werkmap:</t>
    </r>
    <r>
      <rPr>
        <i/>
        <sz val="10"/>
        <rFont val="Arial"/>
        <family val="2"/>
      </rPr>
      <t xml:space="preserve"> "3_Herleidingsregels….."</t>
    </r>
    <r>
      <rPr>
        <sz val="10"/>
        <rFont val="Arial"/>
        <family val="2"/>
      </rPr>
      <t>.</t>
    </r>
  </si>
  <si>
    <t>'Standaardsituatie' (of 'Reguliere situatie') is voor de werknemer die én belastingplichtig is én premieplichtig voor alle volksverzekeringen (AOW, Anw, Wlz), ongeacht het woonland.</t>
  </si>
  <si>
    <t>'Herleidingssituatie' is voor de werknemer die niet belasting- en/of premieplichtig is voor 1 of meer van de 4 componenten: LB, AOW, Anw, Wlz.</t>
  </si>
  <si>
    <t>'Woonlandsituatie' is voor de werknemer die woont in het buitenland en daardoor minder recht heeft op het belastingdeel van de loonheffingskorting.</t>
  </si>
  <si>
    <r>
      <t xml:space="preserve">Voor de </t>
    </r>
    <r>
      <rPr>
        <i/>
        <sz val="10"/>
        <rFont val="Arial"/>
        <family val="2"/>
      </rPr>
      <t>woonlandsituaties</t>
    </r>
    <r>
      <rPr>
        <sz val="10"/>
        <rFont val="Arial"/>
        <family val="2"/>
      </rPr>
      <t xml:space="preserve"> is ervoor gekozen om ook die als een </t>
    </r>
    <r>
      <rPr>
        <i/>
        <sz val="10"/>
        <rFont val="Arial"/>
        <family val="2"/>
      </rPr>
      <t>herleidingssituatie</t>
    </r>
    <r>
      <rPr>
        <sz val="10"/>
        <rFont val="Arial"/>
        <family val="2"/>
      </rPr>
      <t xml:space="preserve"> vorm te geven in werkmap </t>
    </r>
    <r>
      <rPr>
        <i/>
        <sz val="10"/>
        <rFont val="Arial"/>
        <family val="2"/>
      </rPr>
      <t>"3_Herleidingsregels…."</t>
    </r>
    <r>
      <rPr>
        <sz val="10"/>
        <rFont val="Arial"/>
        <family val="2"/>
      </rPr>
      <t>.</t>
    </r>
  </si>
  <si>
    <t>Met het uitbreiden van het aantal tabellen voor woonlandsituaties per 2020 is het aantal standaardsituaties ook toegenomen.</t>
  </si>
  <si>
    <t xml:space="preserve">Daarom is er beheerstechnisch door de opstellers van deze rekenvoorschriften voor gekozen om ook voor de standaardsituaties </t>
  </si>
  <si>
    <r>
      <t xml:space="preserve">de </t>
    </r>
    <r>
      <rPr>
        <b/>
        <sz val="10"/>
        <rFont val="Arial"/>
        <family val="2"/>
      </rPr>
      <t xml:space="preserve">parameterwaarden </t>
    </r>
    <r>
      <rPr>
        <sz val="10"/>
        <rFont val="Arial"/>
        <family val="2"/>
      </rPr>
      <t xml:space="preserve">en ook de </t>
    </r>
    <r>
      <rPr>
        <b/>
        <sz val="10"/>
        <rFont val="Arial"/>
        <family val="2"/>
      </rPr>
      <t xml:space="preserve">tabellen voor bijzondere beloningen </t>
    </r>
    <r>
      <rPr>
        <sz val="10"/>
        <rFont val="Arial"/>
        <family val="2"/>
      </rPr>
      <t xml:space="preserve">onder te brengen in werkmap </t>
    </r>
    <r>
      <rPr>
        <i/>
        <sz val="10"/>
        <rFont val="Arial"/>
        <family val="2"/>
      </rPr>
      <t>"3_Herleidingsregels…..".</t>
    </r>
  </si>
  <si>
    <r>
      <t xml:space="preserve">U vindt ze daar in werkbladen waarvan het tabblad begint met </t>
    </r>
    <r>
      <rPr>
        <i/>
        <sz val="10"/>
        <rFont val="Arial"/>
        <family val="2"/>
      </rPr>
      <t>"Reg"</t>
    </r>
    <r>
      <rPr>
        <sz val="10"/>
        <rFont val="Arial"/>
        <family val="2"/>
      </rPr>
      <t xml:space="preserve">, wat staat voor </t>
    </r>
    <r>
      <rPr>
        <i/>
        <sz val="10"/>
        <rFont val="Arial"/>
        <family val="2"/>
      </rPr>
      <t>'Regulier''.</t>
    </r>
  </si>
  <si>
    <r>
      <t>U kunt vanuit die werkbladen in werkmap</t>
    </r>
    <r>
      <rPr>
        <i/>
        <sz val="10"/>
        <rFont val="Arial"/>
        <family val="2"/>
      </rPr>
      <t xml:space="preserve"> "3_Herleidingsregels…." </t>
    </r>
    <r>
      <rPr>
        <sz val="10"/>
        <rFont val="Arial"/>
        <family val="2"/>
      </rPr>
      <t>ook afleiden hoe wij de tabellen voor bijzondere beloningen berekenen.</t>
    </r>
  </si>
  <si>
    <t>Alle landen</t>
  </si>
  <si>
    <t>Tabel eindheffing voor werknemers voor wie het anoniementarief van toepassing is</t>
  </si>
  <si>
    <t>MOEDERBESTAND</t>
  </si>
  <si>
    <t>Hier mag OSAGE mooie dingen mee doen voor opmaak in pdf</t>
  </si>
  <si>
    <t>Tarieven, bedragen en percentages ten behoeve van de loonheffingen</t>
  </si>
  <si>
    <t>Vanaf</t>
  </si>
  <si>
    <t>Tabel 5.1</t>
  </si>
  <si>
    <t xml:space="preserve">Eindheffing (loonbelasting/premie volksverzekeringen) </t>
  </si>
  <si>
    <t>Werknemer is belasting- en premieplichtig</t>
  </si>
  <si>
    <t>(Voorheen tabel 5.1/6a.1/6b.1)</t>
  </si>
  <si>
    <t>Werknemer woont in Nederland, België, Suriname of op Aruba</t>
  </si>
  <si>
    <t>jonger dan de AOW-leeftijd</t>
  </si>
  <si>
    <t>AOW-leeftijd of ouder</t>
  </si>
  <si>
    <t>geboren in 1946 of later</t>
  </si>
  <si>
    <t>geboren in 1945 of eerder</t>
  </si>
  <si>
    <t>loonheffingskorting van toepassing</t>
  </si>
  <si>
    <t>Bij een jaarloon tot</t>
  </si>
  <si>
    <t>nee</t>
  </si>
  <si>
    <t>ja</t>
  </si>
  <si>
    <t>'nvt' betekent dat de desbetreffende schijf voor die leeftijdsgroep niet van toepassing is</t>
  </si>
  <si>
    <t>nvt</t>
  </si>
  <si>
    <t>hoger</t>
  </si>
  <si>
    <t>Tabel 5.2</t>
  </si>
  <si>
    <t>Werknemer is uitsluitend premieplichtig</t>
  </si>
  <si>
    <t>(Voorheen tabel 5.2/6a.2/6b.2)</t>
  </si>
  <si>
    <t>Tabel 5.3</t>
  </si>
  <si>
    <t>Werknemer is uitsluitend belastingplichtig</t>
  </si>
  <si>
    <t>(Voorheen tabel 5.3/6a.3/6b.3)</t>
  </si>
  <si>
    <t>Tabel 5.4</t>
  </si>
  <si>
    <t>Als er sprake is van premieplicht volksverzekeringen</t>
  </si>
  <si>
    <t>(voorheen tabel 6c)</t>
  </si>
  <si>
    <t>met inhouding van bijdrage Zvw</t>
  </si>
  <si>
    <t>Voor wonen in alle landen, voor alle leeftijden</t>
  </si>
  <si>
    <t>Tabel 5.5</t>
  </si>
  <si>
    <t>Bij toepassing van anoniementarief</t>
  </si>
  <si>
    <t>(voorheen tabel 5.5/6a.5/6b.5)</t>
  </si>
  <si>
    <t>Voor alle vormen van heffingsplicht, voor wonen in alle landen, voor alle leeftijden</t>
  </si>
  <si>
    <t>Tabel 5.6</t>
  </si>
  <si>
    <t>Voor aannemers van werk, thuiswerkers,</t>
  </si>
  <si>
    <t>(voorheen tabel 5.4/6a.4/6b.4)</t>
  </si>
  <si>
    <t>sekswerkers en gelijkgestelden</t>
  </si>
  <si>
    <t>Voor alle vormen van heffingsplicht, voor wonen in alle landen</t>
  </si>
  <si>
    <t>Tabel 6.1</t>
  </si>
  <si>
    <r>
      <t xml:space="preserve">Werknemer woont in landenkring of derdeland, </t>
    </r>
    <r>
      <rPr>
        <b/>
        <i/>
        <sz val="11"/>
        <color theme="0"/>
        <rFont val="Calibri"/>
        <family val="2"/>
        <scheme val="minor"/>
      </rPr>
      <t>anders</t>
    </r>
    <r>
      <rPr>
        <b/>
        <sz val="11"/>
        <color theme="0"/>
        <rFont val="Calibri"/>
        <family val="2"/>
        <scheme val="minor"/>
      </rPr>
      <t xml:space="preserve"> dan in Nederland, België, Suriname of op Aruba</t>
    </r>
  </si>
  <si>
    <t>Tabel 6.2</t>
  </si>
  <si>
    <t>Tabel 6.3</t>
  </si>
  <si>
    <t>Tabel 6.4</t>
  </si>
  <si>
    <t>Gelijk aan tabel 5.4, voorheen 6c)</t>
  </si>
  <si>
    <t>Tabel 6.5</t>
  </si>
  <si>
    <t>Tabel 6.6</t>
  </si>
  <si>
    <t>De tabellen 6.1 tot en met 6.6 nemen wij in de uitgave juli 2023 van het handboek loonheffingen voor de tweede keer op.</t>
  </si>
  <si>
    <t>De groene cellen zijn invoercellen, de overige cellen zijn berekeningen. De cellen bevatten nog de parameters voor 2025 en zullen geactualiseerd worden in de prinsjesdagversie.</t>
  </si>
  <si>
    <r>
      <t>De eindheffingstabellen kennen 2 varianten: het tabeltarief en het enkelvoudig tarief. Deze tabellen gebruikt de Belastingdienst (soms) bij het opleggen van een naheffingsaanslag, al dan niet op verzoek van de werkgever. Deze heffing berekent de inhoudingsplichtige niet zelf en geeft hij ook niet op in de aangifte loonheffingen. Zie hoofdstuk</t>
    </r>
    <r>
      <rPr>
        <sz val="10"/>
        <color theme="8"/>
        <rFont val="Arial"/>
        <family val="2"/>
      </rPr>
      <t xml:space="preserve"> 25.1 </t>
    </r>
    <r>
      <rPr>
        <sz val="10"/>
        <rFont val="Arial"/>
        <family val="2"/>
      </rPr>
      <t xml:space="preserve">van het Handboek loonheffingen.
Er is 1 uitzondering: bij een 'Tijdelijk knelpunt van ernstige aard' berekent de inhoudingsplichtige zelf het tabeltarief en geeft dat in de aangifte loonheffingen op in de collectieve rubriek 'Eindheffing publiekrechtelijke uitkeringen en tijdelijke knelpunten van ernstige aard'. Zie hoofdstuk </t>
    </r>
    <r>
      <rPr>
        <sz val="10"/>
        <color theme="8"/>
        <rFont val="Arial"/>
        <family val="2"/>
      </rPr>
      <t>25.3</t>
    </r>
    <r>
      <rPr>
        <sz val="10"/>
        <rFont val="Arial"/>
        <family val="2"/>
      </rPr>
      <t xml:space="preserve"> van het Handboek loonheffingen.
Voor de volledigheid: in artikel 31, tweede lid </t>
    </r>
    <r>
      <rPr>
        <sz val="10"/>
        <color theme="8"/>
        <rFont val="Arial"/>
        <family val="2"/>
      </rPr>
      <t>Wet LB</t>
    </r>
    <r>
      <rPr>
        <sz val="10"/>
        <rFont val="Arial"/>
        <family val="2"/>
      </rPr>
      <t xml:space="preserve"> staat ook nog de toepassing van het tabeltarief en het enkelvoudig tarief door een beperkt aantal overheidsinstanties voor heel specifieke uitkeringen.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</si>
</sst>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 #,##0.00_ ;_ * \-#,##0.00_ ;_ * &quot;-&quot;??_ ;_ @_ "/>
    <numFmt numFmtId="164" formatCode="_-* #,##0.00_-;_-* #,##0.00\-;_-* &quot;-&quot;??_-;_-@_-"/>
    <numFmt numFmtId="165" formatCode="#,##0_);\(#,##0\)"/>
    <numFmt numFmtId="166" formatCode="_-* #,##0_-;_-* #,##0\-;_-* &quot;-&quot;??_-;_-@_-"/>
    <numFmt numFmtId="167" formatCode="0.00000"/>
    <numFmt numFmtId="168" formatCode="_-* #,##0.00000_-;_-* #,##0.00000\-;_-* &quot;-&quot;??_-;_-@_-"/>
    <numFmt numFmtId="169" formatCode="_-[$€]\ * #,##0.00_-;_-[$€]\ * #,##0.00\-;_-[$€]\ * &quot;-&quot;??_-;_-@_-"/>
    <numFmt numFmtId="170" formatCode="#,##0.00000"/>
    <numFmt numFmtId="171" formatCode="&quot;€&quot;\ #,##0"/>
    <numFmt numFmtId="172" formatCode="#,##0_);\(#,##0\);&quot;-  &quot;;&quot; &quot;@"/>
  </numFmts>
  <fonts count="45" x14ac:knownFonts="1">
    <font>
      <sz val="10"/>
      <name val="Arial"/>
    </font>
    <font>
      <sz val="11"/>
      <color theme="1"/>
      <name val="Calibri"/>
      <family val="2"/>
      <scheme val="minor"/>
    </font>
    <font>
      <b/>
      <sz val="10"/>
      <name val="Arial"/>
      <family val="2"/>
    </font>
    <font>
      <i/>
      <sz val="10"/>
      <name val="Arial"/>
      <family val="2"/>
    </font>
    <font>
      <sz val="10"/>
      <name val="Arial"/>
      <family val="2"/>
    </font>
    <font>
      <b/>
      <sz val="18"/>
      <color indexed="10"/>
      <name val="Arial"/>
      <family val="2"/>
    </font>
    <font>
      <sz val="10"/>
      <name val="Arial"/>
      <family val="2"/>
    </font>
    <font>
      <b/>
      <sz val="10"/>
      <color indexed="10"/>
      <name val="Arial"/>
      <family val="2"/>
    </font>
    <font>
      <sz val="10"/>
      <color indexed="12"/>
      <name val="Arial"/>
      <family val="2"/>
    </font>
    <font>
      <b/>
      <sz val="16"/>
      <name val="Arial"/>
      <family val="2"/>
    </font>
    <font>
      <sz val="12"/>
      <name val="Arial"/>
      <family val="2"/>
    </font>
    <font>
      <b/>
      <sz val="10"/>
      <name val="Arial"/>
      <family val="2"/>
    </font>
    <font>
      <b/>
      <sz val="10"/>
      <color indexed="10"/>
      <name val="Arial"/>
      <family val="2"/>
    </font>
    <font>
      <sz val="8"/>
      <name val="Arial"/>
      <family val="2"/>
    </font>
    <font>
      <b/>
      <sz val="18"/>
      <name val="Arial"/>
      <family val="2"/>
    </font>
    <font>
      <b/>
      <sz val="14"/>
      <color indexed="10"/>
      <name val="Arial"/>
      <family val="2"/>
    </font>
    <font>
      <b/>
      <sz val="14"/>
      <color rgb="FFFF0000"/>
      <name val="Arial"/>
      <family val="2"/>
    </font>
    <font>
      <sz val="10"/>
      <color rgb="FFFF0000"/>
      <name val="Arial"/>
      <family val="2"/>
    </font>
    <font>
      <sz val="10"/>
      <color rgb="FF000000"/>
      <name val="Fixedsys"/>
      <family val="3"/>
    </font>
    <font>
      <strike/>
      <sz val="10"/>
      <name val="Arial"/>
      <family val="2"/>
    </font>
    <font>
      <b/>
      <sz val="12"/>
      <color rgb="FFFF0000"/>
      <name val="Arial"/>
      <family val="2"/>
    </font>
    <font>
      <b/>
      <u val="double"/>
      <sz val="10"/>
      <name val="Arial"/>
      <family val="2"/>
    </font>
    <font>
      <u val="double"/>
      <sz val="10"/>
      <name val="Arial"/>
      <family val="2"/>
    </font>
    <font>
      <b/>
      <sz val="14"/>
      <name val="Arial"/>
      <family val="2"/>
    </font>
    <font>
      <b/>
      <sz val="10"/>
      <color rgb="FF00B0F0"/>
      <name val="Arial"/>
      <family val="2"/>
    </font>
    <font>
      <strike/>
      <sz val="10"/>
      <color theme="8"/>
      <name val="Arial"/>
      <family val="2"/>
    </font>
    <font>
      <b/>
      <u/>
      <sz val="10"/>
      <color rgb="FFFF0000"/>
      <name val="Arial"/>
      <family val="2"/>
    </font>
    <font>
      <b/>
      <u/>
      <sz val="10"/>
      <name val="Arial"/>
      <family val="2"/>
    </font>
    <font>
      <u/>
      <sz val="10"/>
      <name val="Arial"/>
      <family val="2"/>
    </font>
    <font>
      <sz val="10"/>
      <color theme="9"/>
      <name val="Arial"/>
      <family val="2"/>
    </font>
    <font>
      <b/>
      <sz val="12"/>
      <color indexed="10"/>
      <name val="Arial"/>
      <family val="2"/>
    </font>
    <font>
      <b/>
      <sz val="10"/>
      <color rgb="FFC00000"/>
      <name val="Arial"/>
      <family val="2"/>
    </font>
    <font>
      <b/>
      <sz val="10"/>
      <color theme="1"/>
      <name val="Arial"/>
      <family val="2"/>
    </font>
    <font>
      <b/>
      <sz val="11"/>
      <color theme="0"/>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i/>
      <sz val="10"/>
      <color theme="1"/>
      <name val="Arial"/>
      <family val="2"/>
    </font>
    <font>
      <b/>
      <i/>
      <sz val="11"/>
      <color theme="0"/>
      <name val="Calibri"/>
      <family val="2"/>
      <scheme val="minor"/>
    </font>
    <font>
      <i/>
      <sz val="11"/>
      <color theme="0"/>
      <name val="Calibri"/>
      <family val="2"/>
      <scheme val="minor"/>
    </font>
    <font>
      <i/>
      <sz val="11"/>
      <color rgb="FFFF0000"/>
      <name val="Calibri"/>
      <family val="2"/>
      <scheme val="minor"/>
    </font>
    <font>
      <sz val="11"/>
      <color rgb="FF006100"/>
      <name val="Calibri"/>
      <family val="2"/>
      <scheme val="minor"/>
    </font>
    <font>
      <sz val="11"/>
      <color rgb="FF9C0006"/>
      <name val="Calibri"/>
      <family val="2"/>
      <scheme val="minor"/>
    </font>
    <font>
      <sz val="11"/>
      <name val="Calibri"/>
      <family val="2"/>
      <scheme val="minor"/>
    </font>
    <font>
      <sz val="10"/>
      <color theme="8"/>
      <name val="Arial"/>
      <family val="2"/>
    </font>
  </fonts>
  <fills count="10">
    <fill>
      <patternFill patternType="none"/>
    </fill>
    <fill>
      <patternFill patternType="gray125"/>
    </fill>
    <fill>
      <patternFill patternType="solid">
        <fgColor rgb="FFFFC000"/>
        <bgColor indexed="64"/>
      </patternFill>
    </fill>
    <fill>
      <patternFill patternType="solid">
        <fgColor indexed="47"/>
        <bgColor indexed="64"/>
      </patternFill>
    </fill>
    <fill>
      <patternFill patternType="solid">
        <fgColor theme="4" tint="0.79998168889431442"/>
        <bgColor indexed="64"/>
      </patternFill>
    </fill>
    <fill>
      <patternFill patternType="solid">
        <fgColor rgb="FF0070C0"/>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92D050"/>
        <bgColor indexed="64"/>
      </patternFill>
    </fill>
  </fills>
  <borders count="40">
    <border>
      <left/>
      <right/>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bottom style="hair">
        <color auto="1"/>
      </bottom>
      <diagonal/>
    </border>
    <border>
      <left style="thin">
        <color rgb="FF00B0F0"/>
      </left>
      <right style="thin">
        <color rgb="FF00B0F0"/>
      </right>
      <top/>
      <bottom/>
      <diagonal/>
    </border>
    <border>
      <left style="thin">
        <color rgb="FF00B0F0"/>
      </left>
      <right style="thin">
        <color rgb="FF00B0F0"/>
      </right>
      <top style="thin">
        <color rgb="FF00B0F0"/>
      </top>
      <bottom style="thin">
        <color rgb="FF00B0F0"/>
      </bottom>
      <diagonal/>
    </border>
    <border>
      <left style="thin">
        <color rgb="FF00B0F0"/>
      </left>
      <right style="thin">
        <color rgb="FF00B0F0"/>
      </right>
      <top/>
      <bottom style="thin">
        <color rgb="FF00B0F0"/>
      </bottom>
      <diagonal/>
    </border>
    <border>
      <left style="thin">
        <color rgb="FF00B0F0"/>
      </left>
      <right/>
      <top style="thin">
        <color rgb="FF00B0F0"/>
      </top>
      <bottom style="thin">
        <color rgb="FF00B0F0"/>
      </bottom>
      <diagonal/>
    </border>
    <border>
      <left/>
      <right/>
      <top style="thin">
        <color rgb="FF00B0F0"/>
      </top>
      <bottom style="thin">
        <color rgb="FF00B0F0"/>
      </bottom>
      <diagonal/>
    </border>
    <border>
      <left/>
      <right/>
      <top style="hair">
        <color auto="1"/>
      </top>
      <bottom/>
      <diagonal/>
    </border>
    <border>
      <left style="thin">
        <color rgb="FF00B0F0"/>
      </left>
      <right style="thin">
        <color rgb="FF00B0F0"/>
      </right>
      <top style="hair">
        <color auto="1"/>
      </top>
      <bottom/>
      <diagonal/>
    </border>
    <border>
      <left style="thin">
        <color rgb="FF00B0F0"/>
      </left>
      <right/>
      <top style="hair">
        <color auto="1"/>
      </top>
      <bottom/>
      <diagonal/>
    </border>
    <border>
      <left/>
      <right style="thin">
        <color rgb="FF00B0F0"/>
      </right>
      <top style="hair">
        <color auto="1"/>
      </top>
      <bottom/>
      <diagonal/>
    </border>
    <border>
      <left style="thin">
        <color rgb="FF00B0F0"/>
      </left>
      <right/>
      <top/>
      <bottom style="thin">
        <color rgb="FF00B0F0"/>
      </bottom>
      <diagonal/>
    </border>
    <border>
      <left/>
      <right/>
      <top/>
      <bottom style="thin">
        <color rgb="FF00B0F0"/>
      </bottom>
      <diagonal/>
    </border>
    <border>
      <left/>
      <right style="thin">
        <color rgb="FF00B0F0"/>
      </right>
      <top/>
      <bottom style="thin">
        <color rgb="FF00B0F0"/>
      </bottom>
      <diagonal/>
    </border>
    <border>
      <left style="thin">
        <color rgb="FF00B0F0"/>
      </left>
      <right/>
      <top/>
      <bottom/>
      <diagonal/>
    </border>
    <border>
      <left style="thin">
        <color rgb="FF00B0F0"/>
      </left>
      <right/>
      <top style="thin">
        <color rgb="FF00B0F0"/>
      </top>
      <bottom/>
      <diagonal/>
    </border>
    <border>
      <left/>
      <right style="thin">
        <color rgb="FF00B0F0"/>
      </right>
      <top/>
      <bottom/>
      <diagonal/>
    </border>
    <border>
      <left/>
      <right style="thin">
        <color rgb="FF00B0F0"/>
      </right>
      <top style="thin">
        <color rgb="FF00B0F0"/>
      </top>
      <bottom style="thin">
        <color rgb="FF00B0F0"/>
      </bottom>
      <diagonal/>
    </border>
    <border>
      <left/>
      <right/>
      <top style="thin">
        <color rgb="FF00B0F0"/>
      </top>
      <bottom/>
      <diagonal/>
    </border>
    <border>
      <left/>
      <right style="thin">
        <color rgb="FF00B0F0"/>
      </right>
      <top style="thin">
        <color rgb="FF00B0F0"/>
      </top>
      <bottom/>
      <diagonal/>
    </border>
    <border>
      <left style="thin">
        <color rgb="FF00B0F0"/>
      </left>
      <right/>
      <top/>
      <bottom style="hair">
        <color auto="1"/>
      </bottom>
      <diagonal/>
    </border>
    <border>
      <left/>
      <right style="thin">
        <color rgb="FF00B0F0"/>
      </right>
      <top/>
      <bottom style="hair">
        <color auto="1"/>
      </bottom>
      <diagonal/>
    </border>
    <border>
      <left style="thin">
        <color indexed="64"/>
      </left>
      <right/>
      <top style="thin">
        <color indexed="64"/>
      </top>
      <bottom/>
      <diagonal/>
    </border>
  </borders>
  <cellStyleXfs count="11">
    <xf numFmtId="0" fontId="0" fillId="0" borderId="0"/>
    <xf numFmtId="169" fontId="4" fillId="0" borderId="0" applyFont="0" applyFill="0" applyBorder="0" applyAlignment="0" applyProtection="0"/>
    <xf numFmtId="16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41" fillId="7" borderId="0" applyNumberFormat="0" applyBorder="0" applyAlignment="0" applyProtection="0"/>
    <xf numFmtId="0" fontId="42" fillId="8" borderId="0" applyNumberFormat="0" applyBorder="0" applyAlignment="0" applyProtection="0"/>
  </cellStyleXfs>
  <cellXfs count="364">
    <xf numFmtId="0" fontId="0" fillId="0" borderId="0" xfId="0"/>
    <xf numFmtId="0" fontId="6" fillId="0" borderId="0" xfId="0" applyFont="1" applyFill="1" applyAlignment="1">
      <alignment horizontal="left"/>
    </xf>
    <xf numFmtId="0" fontId="6" fillId="0" borderId="0" xfId="0" applyFont="1" applyFill="1"/>
    <xf numFmtId="0" fontId="2" fillId="0" borderId="0" xfId="0" applyFont="1"/>
    <xf numFmtId="165" fontId="6" fillId="0" borderId="0" xfId="0" applyNumberFormat="1" applyFont="1" applyFill="1" applyProtection="1"/>
    <xf numFmtId="0" fontId="0" fillId="0" borderId="0" xfId="0" applyFill="1"/>
    <xf numFmtId="0" fontId="9" fillId="0" borderId="7" xfId="0" applyFont="1" applyFill="1" applyBorder="1" applyAlignment="1">
      <alignment horizontal="left"/>
    </xf>
    <xf numFmtId="0" fontId="10" fillId="0" borderId="7" xfId="0" applyFont="1" applyFill="1" applyBorder="1"/>
    <xf numFmtId="0" fontId="0" fillId="0" borderId="7" xfId="0" applyFill="1" applyBorder="1"/>
    <xf numFmtId="0" fontId="6" fillId="0" borderId="7" xfId="0" applyFont="1" applyFill="1" applyBorder="1"/>
    <xf numFmtId="0" fontId="6" fillId="0" borderId="0" xfId="0" applyFont="1" applyFill="1" applyBorder="1"/>
    <xf numFmtId="0" fontId="6" fillId="0" borderId="0" xfId="0" applyFont="1" applyFill="1" applyBorder="1" applyAlignment="1">
      <alignment horizontal="left"/>
    </xf>
    <xf numFmtId="10" fontId="6" fillId="0" borderId="0" xfId="0" applyNumberFormat="1" applyFont="1" applyFill="1"/>
    <xf numFmtId="0" fontId="4" fillId="0" borderId="0" xfId="0" applyFont="1" applyFill="1"/>
    <xf numFmtId="166" fontId="12" fillId="0" borderId="0" xfId="2" applyNumberFormat="1" applyFont="1" applyFill="1"/>
    <xf numFmtId="0" fontId="2" fillId="0" borderId="0" xfId="0" applyFont="1" applyFill="1"/>
    <xf numFmtId="0" fontId="0" fillId="0" borderId="0" xfId="0" applyFill="1" applyBorder="1"/>
    <xf numFmtId="0" fontId="11" fillId="0" borderId="0" xfId="0" applyFont="1" applyFill="1"/>
    <xf numFmtId="0" fontId="0" fillId="0" borderId="0" xfId="0" applyFill="1" applyProtection="1"/>
    <xf numFmtId="0" fontId="8" fillId="0" borderId="0" xfId="0" applyFont="1" applyFill="1" applyProtection="1"/>
    <xf numFmtId="166" fontId="12" fillId="0" borderId="0" xfId="2" applyNumberFormat="1" applyFont="1" applyFill="1" applyBorder="1"/>
    <xf numFmtId="0" fontId="4" fillId="0" borderId="0" xfId="0" applyFont="1" applyFill="1" applyBorder="1"/>
    <xf numFmtId="0" fontId="14" fillId="0" borderId="0" xfId="0" applyFont="1" applyFill="1" applyAlignment="1" applyProtection="1">
      <alignment horizontal="left"/>
      <protection locked="0"/>
    </xf>
    <xf numFmtId="49" fontId="5" fillId="0" borderId="0" xfId="0" applyNumberFormat="1" applyFont="1" applyFill="1" applyAlignment="1"/>
    <xf numFmtId="2" fontId="6" fillId="0" borderId="0" xfId="0" applyNumberFormat="1" applyFont="1" applyFill="1"/>
    <xf numFmtId="49" fontId="15" fillId="0" borderId="0" xfId="0" applyNumberFormat="1" applyFont="1" applyFill="1" applyAlignment="1"/>
    <xf numFmtId="10" fontId="6" fillId="0" borderId="0" xfId="0" applyNumberFormat="1" applyFont="1" applyFill="1" applyProtection="1"/>
    <xf numFmtId="168" fontId="6" fillId="0" borderId="0" xfId="2" applyNumberFormat="1" applyFont="1" applyFill="1" applyBorder="1"/>
    <xf numFmtId="0" fontId="6" fillId="0" borderId="0" xfId="0" applyFont="1" applyFill="1" applyBorder="1" applyAlignment="1">
      <alignment horizontal="center"/>
    </xf>
    <xf numFmtId="10" fontId="4" fillId="0" borderId="0" xfId="0" applyNumberFormat="1" applyFont="1" applyFill="1" applyBorder="1"/>
    <xf numFmtId="170" fontId="18" fillId="0" borderId="0" xfId="4" applyNumberFormat="1" applyFont="1" applyFill="1" applyAlignment="1" applyProtection="1"/>
    <xf numFmtId="0" fontId="4" fillId="0" borderId="0" xfId="0" applyFont="1"/>
    <xf numFmtId="0" fontId="4" fillId="0" borderId="0" xfId="0" applyFont="1" applyBorder="1"/>
    <xf numFmtId="0" fontId="4" fillId="0" borderId="4" xfId="0" applyFont="1" applyBorder="1"/>
    <xf numFmtId="10" fontId="4" fillId="0" borderId="5" xfId="3" applyNumberFormat="1" applyFont="1" applyBorder="1"/>
    <xf numFmtId="0" fontId="10" fillId="0" borderId="0" xfId="0" applyFont="1" applyFill="1"/>
    <xf numFmtId="0" fontId="2" fillId="0" borderId="0" xfId="0" applyFont="1" applyFill="1" applyBorder="1" applyAlignment="1">
      <alignment vertical="top"/>
    </xf>
    <xf numFmtId="0" fontId="4" fillId="0" borderId="0" xfId="0" applyFont="1" applyFill="1" applyBorder="1" applyAlignment="1">
      <alignment horizontal="left"/>
    </xf>
    <xf numFmtId="0" fontId="3" fillId="0" borderId="0" xfId="0" applyFont="1"/>
    <xf numFmtId="0" fontId="21" fillId="0" borderId="0" xfId="0" applyFont="1"/>
    <xf numFmtId="0" fontId="22" fillId="0" borderId="0" xfId="0" applyFont="1"/>
    <xf numFmtId="0" fontId="4" fillId="0" borderId="0" xfId="0" applyFont="1" applyBorder="1" applyAlignment="1">
      <alignment vertical="top" wrapText="1"/>
    </xf>
    <xf numFmtId="0" fontId="2" fillId="0" borderId="0" xfId="0" applyFont="1" applyFill="1" applyBorder="1"/>
    <xf numFmtId="10" fontId="4" fillId="0" borderId="0" xfId="0" applyNumberFormat="1" applyFont="1"/>
    <xf numFmtId="10" fontId="4" fillId="0" borderId="5" xfId="3" applyNumberFormat="1" applyFont="1" applyFill="1" applyBorder="1"/>
    <xf numFmtId="10" fontId="4" fillId="0" borderId="8" xfId="3" applyNumberFormat="1" applyFont="1" applyFill="1" applyBorder="1"/>
    <xf numFmtId="10" fontId="4" fillId="0" borderId="0" xfId="3" applyNumberFormat="1" applyFont="1" applyFill="1" applyBorder="1"/>
    <xf numFmtId="0" fontId="2" fillId="0" borderId="14" xfId="0" applyFont="1" applyFill="1" applyBorder="1"/>
    <xf numFmtId="0" fontId="2" fillId="0" borderId="15" xfId="0" applyFont="1" applyFill="1" applyBorder="1"/>
    <xf numFmtId="0" fontId="4" fillId="0" borderId="15" xfId="0" applyFont="1" applyFill="1" applyBorder="1"/>
    <xf numFmtId="0" fontId="2" fillId="0" borderId="0" xfId="0" applyFont="1" applyFill="1" applyAlignment="1"/>
    <xf numFmtId="0" fontId="2" fillId="0" borderId="4" xfId="0" applyFont="1" applyFill="1" applyBorder="1" applyAlignment="1">
      <alignment wrapText="1"/>
    </xf>
    <xf numFmtId="164" fontId="2" fillId="0" borderId="1" xfId="2" applyFont="1" applyBorder="1" applyAlignment="1">
      <alignment horizontal="left" vertical="top"/>
    </xf>
    <xf numFmtId="164" fontId="2" fillId="0" borderId="4" xfId="2" applyFont="1" applyBorder="1" applyAlignment="1">
      <alignment horizontal="center" vertical="top"/>
    </xf>
    <xf numFmtId="164" fontId="2" fillId="0" borderId="0" xfId="2" applyFont="1" applyBorder="1" applyAlignment="1">
      <alignment horizontal="center" vertical="top"/>
    </xf>
    <xf numFmtId="0" fontId="4" fillId="0" borderId="11" xfId="0" applyFont="1" applyFill="1" applyBorder="1"/>
    <xf numFmtId="10" fontId="4" fillId="0" borderId="1" xfId="0" applyNumberFormat="1" applyFont="1" applyFill="1" applyBorder="1"/>
    <xf numFmtId="10" fontId="4" fillId="0" borderId="13" xfId="0" applyNumberFormat="1" applyFont="1" applyFill="1" applyBorder="1"/>
    <xf numFmtId="166" fontId="4" fillId="0" borderId="4" xfId="2" applyNumberFormat="1" applyFont="1" applyFill="1" applyBorder="1"/>
    <xf numFmtId="10" fontId="4" fillId="0" borderId="5" xfId="0" applyNumberFormat="1" applyFont="1" applyFill="1" applyBorder="1"/>
    <xf numFmtId="166" fontId="4" fillId="0" borderId="0" xfId="2" applyNumberFormat="1" applyFont="1" applyFill="1" applyBorder="1"/>
    <xf numFmtId="164" fontId="2" fillId="0" borderId="4" xfId="2" applyFont="1" applyBorder="1" applyAlignment="1">
      <alignment horizontal="centerContinuous" vertical="top"/>
    </xf>
    <xf numFmtId="0" fontId="2" fillId="0" borderId="0" xfId="0" applyFont="1" applyFill="1" applyBorder="1" applyAlignment="1">
      <alignment horizontal="centerContinuous" vertical="top" wrapText="1"/>
    </xf>
    <xf numFmtId="164" fontId="4" fillId="0" borderId="3" xfId="2" applyFont="1" applyBorder="1" applyAlignment="1">
      <alignment horizontal="center" vertical="top" wrapText="1"/>
    </xf>
    <xf numFmtId="0" fontId="3" fillId="0" borderId="0" xfId="0" applyFont="1" applyFill="1"/>
    <xf numFmtId="10" fontId="4" fillId="0" borderId="0" xfId="0" applyNumberFormat="1" applyFont="1" applyFill="1"/>
    <xf numFmtId="0" fontId="4" fillId="0" borderId="0" xfId="0" applyFont="1" applyFill="1" applyAlignment="1">
      <alignment horizontal="left"/>
    </xf>
    <xf numFmtId="10" fontId="4" fillId="0" borderId="0" xfId="0" applyNumberFormat="1" applyFont="1" applyFill="1" applyAlignment="1">
      <alignment horizontal="right"/>
    </xf>
    <xf numFmtId="10" fontId="4" fillId="0" borderId="0" xfId="3" applyNumberFormat="1" applyFont="1" applyFill="1"/>
    <xf numFmtId="0" fontId="4" fillId="0" borderId="0" xfId="0" applyFont="1" applyFill="1" applyAlignment="1">
      <alignment horizontal="center"/>
    </xf>
    <xf numFmtId="10" fontId="2" fillId="0" borderId="0" xfId="0" applyNumberFormat="1" applyFont="1" applyFill="1"/>
    <xf numFmtId="0" fontId="2" fillId="0" borderId="0" xfId="0" applyFont="1" applyFill="1" applyBorder="1" applyAlignment="1">
      <alignment wrapText="1"/>
    </xf>
    <xf numFmtId="164" fontId="2" fillId="0" borderId="0" xfId="2" applyFont="1" applyBorder="1" applyAlignment="1">
      <alignment horizontal="left" vertical="top"/>
    </xf>
    <xf numFmtId="0" fontId="4" fillId="0" borderId="2" xfId="0" applyFont="1" applyFill="1" applyBorder="1"/>
    <xf numFmtId="10" fontId="4" fillId="0" borderId="13" xfId="0" applyNumberFormat="1" applyFont="1" applyBorder="1"/>
    <xf numFmtId="164" fontId="2" fillId="0" borderId="4" xfId="2" applyFont="1" applyBorder="1" applyAlignment="1">
      <alignment horizontal="centerContinuous" vertical="top" wrapText="1"/>
    </xf>
    <xf numFmtId="10" fontId="4" fillId="0" borderId="13" xfId="3" applyNumberFormat="1" applyFont="1" applyBorder="1"/>
    <xf numFmtId="164" fontId="2" fillId="0" borderId="4" xfId="2" applyFont="1" applyBorder="1" applyAlignment="1">
      <alignment horizontal="left" vertical="top"/>
    </xf>
    <xf numFmtId="0" fontId="4" fillId="0" borderId="10" xfId="0" applyFont="1" applyBorder="1"/>
    <xf numFmtId="0" fontId="19" fillId="0" borderId="0" xfId="0" applyFont="1" applyFill="1"/>
    <xf numFmtId="49" fontId="20" fillId="0" borderId="0" xfId="0" applyNumberFormat="1" applyFont="1"/>
    <xf numFmtId="1" fontId="20" fillId="0" borderId="0" xfId="0" applyNumberFormat="1" applyFont="1"/>
    <xf numFmtId="0" fontId="17" fillId="0" borderId="0" xfId="0" applyFont="1" applyFill="1"/>
    <xf numFmtId="10" fontId="17" fillId="0" borderId="0" xfId="3" applyNumberFormat="1" applyFont="1" applyFill="1" applyBorder="1"/>
    <xf numFmtId="0" fontId="4" fillId="0" borderId="4" xfId="0" applyFont="1" applyFill="1" applyBorder="1"/>
    <xf numFmtId="0" fontId="25" fillId="0" borderId="0" xfId="0" applyFont="1" applyFill="1" applyBorder="1"/>
    <xf numFmtId="0" fontId="25" fillId="0" borderId="0" xfId="0" applyFont="1" applyFill="1" applyBorder="1" applyAlignment="1">
      <alignment horizontal="left"/>
    </xf>
    <xf numFmtId="0" fontId="4" fillId="0" borderId="0" xfId="0" applyNumberFormat="1" applyFont="1" applyFill="1" applyBorder="1"/>
    <xf numFmtId="0" fontId="0" fillId="0" borderId="0" xfId="2" applyNumberFormat="1" applyFont="1" applyFill="1" applyBorder="1"/>
    <xf numFmtId="10" fontId="25" fillId="0" borderId="0" xfId="0" applyNumberFormat="1" applyFont="1" applyFill="1"/>
    <xf numFmtId="0" fontId="4" fillId="0" borderId="6" xfId="0" applyFont="1" applyFill="1" applyBorder="1" applyAlignment="1">
      <alignment vertical="top" wrapText="1"/>
    </xf>
    <xf numFmtId="0" fontId="6" fillId="0" borderId="1" xfId="0" applyFont="1" applyFill="1" applyBorder="1" applyAlignment="1">
      <alignment horizontal="center"/>
    </xf>
    <xf numFmtId="10" fontId="6" fillId="0" borderId="0" xfId="0" applyNumberFormat="1" applyFont="1" applyFill="1" applyBorder="1" applyAlignment="1">
      <alignment horizontal="center"/>
    </xf>
    <xf numFmtId="165" fontId="6" fillId="0" borderId="1" xfId="0" applyNumberFormat="1" applyFont="1" applyFill="1" applyBorder="1" applyAlignment="1" applyProtection="1">
      <alignment horizontal="center"/>
    </xf>
    <xf numFmtId="10" fontId="4" fillId="0" borderId="0" xfId="0" applyNumberFormat="1" applyFont="1" applyFill="1" applyBorder="1" applyAlignment="1" applyProtection="1">
      <alignment horizontal="center"/>
      <protection locked="0"/>
    </xf>
    <xf numFmtId="0" fontId="6" fillId="0" borderId="0" xfId="0" applyFont="1" applyFill="1" applyAlignment="1">
      <alignment vertical="center" wrapText="1"/>
    </xf>
    <xf numFmtId="0" fontId="6" fillId="0" borderId="0" xfId="0" applyFont="1" applyFill="1" applyBorder="1" applyAlignment="1">
      <alignment horizontal="left" vertical="center" wrapText="1"/>
    </xf>
    <xf numFmtId="0" fontId="0" fillId="0" borderId="0" xfId="0" applyFill="1" applyAlignment="1">
      <alignment vertical="center"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0" fillId="0" borderId="0" xfId="0" applyFill="1" applyAlignment="1">
      <alignment horizontal="center"/>
    </xf>
    <xf numFmtId="10" fontId="4" fillId="0" borderId="0" xfId="0" applyNumberFormat="1" applyFont="1" applyFill="1" applyBorder="1" applyAlignment="1">
      <alignment horizontal="center"/>
    </xf>
    <xf numFmtId="0" fontId="0" fillId="0" borderId="4" xfId="0" applyFill="1" applyBorder="1" applyAlignment="1">
      <alignment horizontal="center"/>
    </xf>
    <xf numFmtId="10" fontId="6" fillId="0" borderId="4" xfId="0" applyNumberFormat="1" applyFont="1" applyFill="1" applyBorder="1" applyAlignment="1">
      <alignment horizontal="center"/>
    </xf>
    <xf numFmtId="0" fontId="2" fillId="0" borderId="17" xfId="0" applyFont="1" applyFill="1" applyBorder="1" applyAlignment="1">
      <alignment horizontal="center"/>
    </xf>
    <xf numFmtId="0" fontId="3" fillId="0" borderId="0" xfId="0" applyFont="1" applyFill="1" applyAlignment="1">
      <alignment horizontal="left"/>
    </xf>
    <xf numFmtId="0" fontId="26" fillId="0" borderId="0" xfId="0" applyFont="1" applyFill="1"/>
    <xf numFmtId="167" fontId="4" fillId="0" borderId="6" xfId="0" applyNumberFormat="1" applyFont="1" applyFill="1" applyBorder="1" applyAlignment="1">
      <alignment horizontal="center"/>
    </xf>
    <xf numFmtId="0" fontId="2" fillId="0" borderId="6" xfId="0" applyFont="1" applyFill="1" applyBorder="1" applyAlignment="1">
      <alignment horizontal="center" vertical="center" wrapText="1"/>
    </xf>
    <xf numFmtId="0" fontId="27" fillId="0" borderId="0" xfId="0" applyFont="1" applyFill="1" applyAlignment="1">
      <alignment horizontal="left"/>
    </xf>
    <xf numFmtId="0" fontId="28" fillId="0" borderId="0" xfId="0" applyFont="1" applyFill="1"/>
    <xf numFmtId="0" fontId="27" fillId="0" borderId="0" xfId="0" applyFont="1" applyFill="1"/>
    <xf numFmtId="0" fontId="2" fillId="0" borderId="12" xfId="0" applyFont="1" applyFill="1" applyBorder="1" applyAlignment="1">
      <alignment horizontal="center"/>
    </xf>
    <xf numFmtId="0" fontId="0" fillId="0" borderId="0" xfId="0" applyAlignment="1"/>
    <xf numFmtId="0" fontId="0" fillId="0" borderId="0" xfId="0" applyBorder="1" applyAlignment="1"/>
    <xf numFmtId="167" fontId="4" fillId="0" borderId="1" xfId="2" applyNumberFormat="1" applyFont="1" applyFill="1" applyBorder="1" applyAlignment="1">
      <alignment horizontal="center"/>
    </xf>
    <xf numFmtId="167" fontId="4" fillId="0" borderId="3" xfId="2" applyNumberFormat="1" applyFont="1" applyFill="1" applyBorder="1" applyAlignment="1">
      <alignment horizontal="center"/>
    </xf>
    <xf numFmtId="0" fontId="4" fillId="0" borderId="0" xfId="0" applyFont="1" applyFill="1" applyBorder="1" applyAlignment="1">
      <alignment horizontal="left" indent="1"/>
    </xf>
    <xf numFmtId="15" fontId="16" fillId="2" borderId="0" xfId="0" applyNumberFormat="1" applyFont="1" applyFill="1" applyAlignment="1">
      <alignment horizontal="left"/>
    </xf>
    <xf numFmtId="49" fontId="5" fillId="0" borderId="0" xfId="0" applyNumberFormat="1" applyFont="1" applyFill="1" applyAlignment="1">
      <alignment horizontal="right"/>
    </xf>
    <xf numFmtId="1" fontId="5" fillId="0" borderId="0" xfId="0" applyNumberFormat="1" applyFont="1" applyFill="1" applyAlignment="1">
      <alignment horizontal="left" indent="1"/>
    </xf>
    <xf numFmtId="0" fontId="2" fillId="0" borderId="17" xfId="0" applyFont="1" applyFill="1" applyBorder="1" applyAlignment="1">
      <alignment horizontal="center" vertical="top" wrapText="1"/>
    </xf>
    <xf numFmtId="10" fontId="3" fillId="0" borderId="0" xfId="0" applyNumberFormat="1" applyFont="1" applyFill="1"/>
    <xf numFmtId="10" fontId="29" fillId="0" borderId="0" xfId="3" applyNumberFormat="1" applyFont="1" applyFill="1" applyBorder="1" applyAlignment="1">
      <alignment horizontal="center"/>
    </xf>
    <xf numFmtId="10" fontId="29" fillId="0" borderId="0" xfId="0" applyNumberFormat="1" applyFont="1" applyFill="1" applyBorder="1" applyAlignment="1">
      <alignment horizontal="center"/>
    </xf>
    <xf numFmtId="0" fontId="2" fillId="0" borderId="17" xfId="0" applyFont="1" applyFill="1" applyBorder="1" applyAlignment="1">
      <alignment horizontal="center" vertical="top" wrapText="1"/>
    </xf>
    <xf numFmtId="0" fontId="3" fillId="0" borderId="12" xfId="0" applyFont="1" applyFill="1" applyBorder="1" applyAlignment="1">
      <alignment horizontal="center"/>
    </xf>
    <xf numFmtId="0" fontId="3" fillId="0" borderId="17" xfId="0" applyFont="1" applyFill="1" applyBorder="1" applyAlignment="1">
      <alignment horizontal="center"/>
    </xf>
    <xf numFmtId="0" fontId="4" fillId="0" borderId="0" xfId="0" applyFont="1" applyFill="1" applyBorder="1" applyAlignment="1">
      <alignment horizontal="center"/>
    </xf>
    <xf numFmtId="166" fontId="4" fillId="0" borderId="0" xfId="2" applyNumberFormat="1" applyFont="1" applyBorder="1"/>
    <xf numFmtId="166" fontId="4" fillId="0" borderId="0" xfId="2" applyNumberFormat="1" applyFont="1" applyFill="1"/>
    <xf numFmtId="10" fontId="4" fillId="0" borderId="6" xfId="3" applyNumberFormat="1" applyFont="1" applyFill="1" applyBorder="1"/>
    <xf numFmtId="0" fontId="19" fillId="0" borderId="0" xfId="0" applyFont="1" applyFill="1" applyBorder="1"/>
    <xf numFmtId="0" fontId="19" fillId="0" borderId="0" xfId="0" applyFont="1" applyFill="1" applyBorder="1" applyAlignment="1">
      <alignment vertical="top" wrapText="1"/>
    </xf>
    <xf numFmtId="10" fontId="19" fillId="0" borderId="0" xfId="3" applyNumberFormat="1" applyFont="1" applyFill="1" applyBorder="1"/>
    <xf numFmtId="10" fontId="19" fillId="0" borderId="0" xfId="0" applyNumberFormat="1" applyFont="1" applyFill="1" applyBorder="1"/>
    <xf numFmtId="9" fontId="19" fillId="0" borderId="0" xfId="0" applyNumberFormat="1" applyFont="1" applyFill="1" applyBorder="1"/>
    <xf numFmtId="0" fontId="2" fillId="0" borderId="0" xfId="0" applyFont="1" applyFill="1" applyBorder="1" applyAlignment="1">
      <alignment horizontal="center"/>
    </xf>
    <xf numFmtId="0" fontId="29" fillId="0" borderId="0" xfId="0" applyFont="1" applyFill="1" applyBorder="1" applyAlignment="1">
      <alignment horizontal="center"/>
    </xf>
    <xf numFmtId="165" fontId="6" fillId="0" borderId="3" xfId="0" applyNumberFormat="1" applyFont="1" applyFill="1" applyBorder="1" applyAlignment="1" applyProtection="1">
      <alignment horizontal="center"/>
    </xf>
    <xf numFmtId="10" fontId="6" fillId="0" borderId="2" xfId="0" applyNumberFormat="1" applyFont="1" applyFill="1" applyBorder="1" applyAlignment="1" applyProtection="1">
      <alignment horizontal="center"/>
    </xf>
    <xf numFmtId="10" fontId="6" fillId="0" borderId="2" xfId="0" applyNumberFormat="1" applyFont="1" applyFill="1" applyBorder="1" applyAlignment="1">
      <alignment horizontal="center"/>
    </xf>
    <xf numFmtId="10" fontId="4" fillId="0" borderId="3" xfId="0" applyNumberFormat="1" applyFont="1" applyFill="1" applyBorder="1" applyAlignment="1">
      <alignment horizontal="center"/>
    </xf>
    <xf numFmtId="10" fontId="6" fillId="0" borderId="11" xfId="0" applyNumberFormat="1" applyFont="1" applyFill="1" applyBorder="1" applyAlignment="1">
      <alignment horizontal="center"/>
    </xf>
    <xf numFmtId="0" fontId="23" fillId="0" borderId="0" xfId="0" applyFont="1" applyAlignment="1">
      <alignment vertical="top"/>
    </xf>
    <xf numFmtId="0" fontId="23" fillId="0" borderId="0" xfId="0" applyFont="1" applyAlignment="1">
      <alignment horizontal="center" vertical="top" wrapText="1"/>
    </xf>
    <xf numFmtId="0" fontId="4" fillId="0" borderId="15" xfId="0" applyFont="1" applyBorder="1"/>
    <xf numFmtId="0" fontId="4" fillId="0" borderId="16" xfId="0" applyFont="1" applyBorder="1"/>
    <xf numFmtId="164" fontId="4" fillId="0" borderId="0" xfId="2" applyFont="1" applyBorder="1" applyAlignment="1">
      <alignment horizontal="center" vertical="top" wrapText="1"/>
    </xf>
    <xf numFmtId="164" fontId="4" fillId="0" borderId="8" xfId="2" applyFont="1" applyBorder="1" applyAlignment="1">
      <alignment horizontal="center" vertical="top" wrapText="1"/>
    </xf>
    <xf numFmtId="0" fontId="4" fillId="0" borderId="1" xfId="0" applyFont="1" applyBorder="1" applyAlignment="1">
      <alignment horizontal="right"/>
    </xf>
    <xf numFmtId="0" fontId="4" fillId="0" borderId="5" xfId="0" applyFont="1" applyBorder="1" applyAlignment="1">
      <alignment horizontal="right"/>
    </xf>
    <xf numFmtId="0" fontId="4" fillId="0" borderId="0" xfId="0" applyFont="1" applyBorder="1" applyAlignment="1">
      <alignment horizontal="right"/>
    </xf>
    <xf numFmtId="0" fontId="4" fillId="0" borderId="3" xfId="0" applyFont="1" applyBorder="1" applyAlignment="1">
      <alignment horizontal="right"/>
    </xf>
    <xf numFmtId="0" fontId="4" fillId="0" borderId="8" xfId="0" applyFont="1" applyBorder="1" applyAlignment="1">
      <alignment horizontal="right"/>
    </xf>
    <xf numFmtId="10" fontId="4" fillId="0" borderId="1" xfId="0" applyNumberFormat="1" applyFont="1" applyBorder="1"/>
    <xf numFmtId="10" fontId="4" fillId="0" borderId="0" xfId="0" applyNumberFormat="1" applyFont="1" applyBorder="1"/>
    <xf numFmtId="10" fontId="4" fillId="0" borderId="5" xfId="0" applyNumberFormat="1" applyFont="1" applyBorder="1"/>
    <xf numFmtId="0" fontId="4" fillId="0" borderId="9" xfId="0" applyFont="1" applyBorder="1"/>
    <xf numFmtId="166" fontId="4" fillId="0" borderId="4" xfId="2" applyNumberFormat="1" applyFont="1" applyBorder="1"/>
    <xf numFmtId="164" fontId="4" fillId="0" borderId="11" xfId="2" applyFont="1" applyBorder="1" applyAlignment="1">
      <alignment horizontal="center" vertical="top" wrapText="1"/>
    </xf>
    <xf numFmtId="10" fontId="4" fillId="0" borderId="0" xfId="3" applyNumberFormat="1" applyFont="1"/>
    <xf numFmtId="164" fontId="2" fillId="0" borderId="1" xfId="2" applyFont="1" applyFill="1" applyBorder="1" applyAlignment="1">
      <alignment horizontal="left" vertical="top"/>
    </xf>
    <xf numFmtId="164" fontId="4" fillId="0" borderId="3" xfId="2" applyFont="1" applyFill="1" applyBorder="1" applyAlignment="1">
      <alignment horizontal="center" vertical="top" wrapText="1"/>
    </xf>
    <xf numFmtId="0" fontId="4" fillId="0" borderId="0" xfId="0" applyFont="1" applyFill="1" applyBorder="1" applyAlignment="1">
      <alignment horizontal="right"/>
    </xf>
    <xf numFmtId="164" fontId="4" fillId="0" borderId="0" xfId="2" applyFont="1" applyFill="1" applyBorder="1"/>
    <xf numFmtId="0" fontId="21" fillId="0" borderId="0" xfId="0" applyFont="1" applyFill="1"/>
    <xf numFmtId="0" fontId="4" fillId="0" borderId="6" xfId="0" applyFont="1" applyFill="1" applyBorder="1"/>
    <xf numFmtId="166" fontId="19" fillId="0" borderId="0" xfId="2" applyNumberFormat="1" applyFont="1" applyFill="1" applyBorder="1"/>
    <xf numFmtId="0" fontId="19" fillId="0" borderId="0" xfId="0" applyFont="1" applyBorder="1"/>
    <xf numFmtId="0" fontId="30" fillId="0" borderId="0" xfId="0" applyFont="1"/>
    <xf numFmtId="0" fontId="31" fillId="0" borderId="0" xfId="0" applyFont="1" applyAlignment="1">
      <alignment horizontal="center"/>
    </xf>
    <xf numFmtId="0" fontId="2" fillId="0" borderId="0" xfId="0" applyFont="1" applyAlignment="1">
      <alignment horizontal="left"/>
    </xf>
    <xf numFmtId="0" fontId="0" fillId="0" borderId="0" xfId="0" applyBorder="1"/>
    <xf numFmtId="0" fontId="32" fillId="0" borderId="0" xfId="0" applyFont="1"/>
    <xf numFmtId="0" fontId="7" fillId="0" borderId="0" xfId="0" applyFont="1"/>
    <xf numFmtId="164" fontId="2" fillId="0" borderId="1" xfId="2" applyFont="1" applyBorder="1"/>
    <xf numFmtId="0" fontId="0" fillId="0" borderId="4" xfId="0" applyBorder="1"/>
    <xf numFmtId="0" fontId="4" fillId="0" borderId="1" xfId="0" applyFont="1" applyBorder="1"/>
    <xf numFmtId="0" fontId="2" fillId="0" borderId="1" xfId="0" applyFont="1" applyBorder="1"/>
    <xf numFmtId="0" fontId="3" fillId="0" borderId="1" xfId="0" applyFont="1" applyBorder="1" applyAlignment="1">
      <alignment horizontal="left" vertical="top" wrapText="1"/>
    </xf>
    <xf numFmtId="0" fontId="3" fillId="3" borderId="1" xfId="0" applyFont="1" applyFill="1" applyBorder="1" applyAlignment="1">
      <alignment horizontal="left" vertical="top" wrapText="1"/>
    </xf>
    <xf numFmtId="0" fontId="3" fillId="0" borderId="5" xfId="0" applyFont="1" applyFill="1" applyBorder="1" applyAlignment="1">
      <alignment horizontal="left" vertical="top" wrapText="1"/>
    </xf>
    <xf numFmtId="0" fontId="3" fillId="3" borderId="5" xfId="0" applyFont="1" applyFill="1" applyBorder="1" applyAlignment="1">
      <alignment horizontal="left" vertical="top" wrapText="1"/>
    </xf>
    <xf numFmtId="10" fontId="0" fillId="0" borderId="1" xfId="0" applyNumberFormat="1" applyFill="1" applyBorder="1"/>
    <xf numFmtId="49" fontId="30" fillId="0" borderId="0" xfId="0" applyNumberFormat="1" applyFont="1"/>
    <xf numFmtId="0" fontId="0" fillId="0" borderId="1" xfId="0" applyBorder="1"/>
    <xf numFmtId="0" fontId="0" fillId="0" borderId="5" xfId="0" applyBorder="1"/>
    <xf numFmtId="0" fontId="0" fillId="0" borderId="3" xfId="0" applyBorder="1"/>
    <xf numFmtId="0" fontId="0" fillId="0" borderId="8" xfId="0" applyBorder="1" applyAlignment="1">
      <alignment horizontal="center"/>
    </xf>
    <xf numFmtId="10" fontId="0" fillId="0" borderId="0" xfId="0" applyNumberFormat="1" applyBorder="1"/>
    <xf numFmtId="3" fontId="4" fillId="0" borderId="17" xfId="0" applyNumberFormat="1" applyFont="1" applyFill="1" applyBorder="1" applyAlignment="1">
      <alignment horizontal="center"/>
    </xf>
    <xf numFmtId="0" fontId="2" fillId="0" borderId="1" xfId="0" applyFont="1" applyFill="1" applyBorder="1" applyAlignment="1">
      <alignment horizontal="center"/>
    </xf>
    <xf numFmtId="0" fontId="3" fillId="0" borderId="1" xfId="0" applyFont="1" applyFill="1" applyBorder="1" applyAlignment="1"/>
    <xf numFmtId="0" fontId="4" fillId="0" borderId="0" xfId="0" applyFont="1" applyFill="1" applyAlignment="1">
      <alignment horizontal="left" vertical="center"/>
    </xf>
    <xf numFmtId="0" fontId="4" fillId="0" borderId="0" xfId="0" quotePrefix="1" applyFont="1"/>
    <xf numFmtId="0" fontId="1" fillId="0" borderId="0" xfId="6"/>
    <xf numFmtId="0" fontId="1" fillId="0" borderId="0" xfId="6" applyAlignment="1">
      <alignment vertical="top"/>
    </xf>
    <xf numFmtId="0" fontId="34" fillId="0" borderId="0" xfId="6" applyFont="1" applyAlignment="1">
      <alignment vertical="top"/>
    </xf>
    <xf numFmtId="0" fontId="35" fillId="5" borderId="18" xfId="6" applyFont="1" applyFill="1" applyBorder="1"/>
    <xf numFmtId="0" fontId="33" fillId="5" borderId="18" xfId="6" applyFont="1" applyFill="1" applyBorder="1"/>
    <xf numFmtId="0" fontId="34" fillId="5" borderId="18" xfId="6" applyFont="1" applyFill="1" applyBorder="1"/>
    <xf numFmtId="0" fontId="33" fillId="5" borderId="0" xfId="6" applyFont="1" applyFill="1" applyBorder="1" applyAlignment="1">
      <alignment vertical="top"/>
    </xf>
    <xf numFmtId="0" fontId="1" fillId="5" borderId="0" xfId="6" applyFill="1" applyBorder="1" applyAlignment="1">
      <alignment vertical="top"/>
    </xf>
    <xf numFmtId="0" fontId="1" fillId="5" borderId="0" xfId="6" applyFill="1" applyBorder="1"/>
    <xf numFmtId="0" fontId="33" fillId="5" borderId="0" xfId="6" applyFont="1" applyFill="1" applyBorder="1"/>
    <xf numFmtId="171" fontId="1" fillId="0" borderId="20" xfId="6" applyNumberFormat="1" applyBorder="1" applyAlignment="1">
      <alignment vertical="top"/>
    </xf>
    <xf numFmtId="10" fontId="1" fillId="0" borderId="20" xfId="6" applyNumberFormat="1" applyBorder="1" applyAlignment="1">
      <alignment vertical="top"/>
    </xf>
    <xf numFmtId="10" fontId="1" fillId="0" borderId="20" xfId="6" quotePrefix="1" applyNumberFormat="1" applyBorder="1" applyAlignment="1">
      <alignment horizontal="right" vertical="top"/>
    </xf>
    <xf numFmtId="0" fontId="34" fillId="4" borderId="20" xfId="6" applyFont="1" applyFill="1" applyBorder="1"/>
    <xf numFmtId="0" fontId="34" fillId="4" borderId="20" xfId="6" applyFont="1" applyFill="1" applyBorder="1" applyAlignment="1">
      <alignment horizontal="right"/>
    </xf>
    <xf numFmtId="10" fontId="1" fillId="0" borderId="20" xfId="6" applyNumberFormat="1" applyBorder="1" applyAlignment="1">
      <alignment horizontal="right" vertical="top"/>
    </xf>
    <xf numFmtId="0" fontId="1" fillId="0" borderId="20" xfId="6" applyBorder="1"/>
    <xf numFmtId="0" fontId="34" fillId="4" borderId="26" xfId="6" applyFont="1" applyFill="1" applyBorder="1"/>
    <xf numFmtId="0" fontId="34" fillId="4" borderId="24" xfId="6" applyFont="1" applyFill="1" applyBorder="1"/>
    <xf numFmtId="0" fontId="34" fillId="4" borderId="27" xfId="6" applyFont="1" applyFill="1" applyBorder="1"/>
    <xf numFmtId="0" fontId="34" fillId="4" borderId="28" xfId="6" applyFont="1" applyFill="1" applyBorder="1"/>
    <xf numFmtId="0" fontId="34" fillId="4" borderId="29" xfId="6" applyFont="1" applyFill="1" applyBorder="1"/>
    <xf numFmtId="0" fontId="34" fillId="4" borderId="30" xfId="6" applyFont="1" applyFill="1" applyBorder="1"/>
    <xf numFmtId="0" fontId="34" fillId="4" borderId="25" xfId="6" applyFont="1" applyFill="1" applyBorder="1"/>
    <xf numFmtId="0" fontId="34" fillId="4" borderId="19" xfId="6" applyFont="1" applyFill="1" applyBorder="1"/>
    <xf numFmtId="0" fontId="34" fillId="4" borderId="19" xfId="6" applyFont="1" applyFill="1" applyBorder="1" applyAlignment="1">
      <alignment horizontal="right"/>
    </xf>
    <xf numFmtId="10" fontId="1" fillId="6" borderId="20" xfId="6" applyNumberFormat="1" applyFill="1" applyBorder="1" applyAlignment="1">
      <alignment vertical="top"/>
    </xf>
    <xf numFmtId="0" fontId="34" fillId="6" borderId="20" xfId="6" applyFont="1" applyFill="1" applyBorder="1"/>
    <xf numFmtId="0" fontId="34" fillId="4" borderId="35" xfId="6" applyFont="1" applyFill="1" applyBorder="1"/>
    <xf numFmtId="0" fontId="34" fillId="4" borderId="0" xfId="6" applyFont="1" applyFill="1" applyBorder="1"/>
    <xf numFmtId="0" fontId="34" fillId="4" borderId="32" xfId="6" applyFont="1" applyFill="1" applyBorder="1"/>
    <xf numFmtId="0" fontId="34" fillId="4" borderId="23" xfId="6" applyFont="1" applyFill="1" applyBorder="1"/>
    <xf numFmtId="0" fontId="34" fillId="4" borderId="34" xfId="6" applyFont="1" applyFill="1" applyBorder="1"/>
    <xf numFmtId="0" fontId="37" fillId="4" borderId="22" xfId="6" quotePrefix="1" applyFont="1" applyFill="1" applyBorder="1"/>
    <xf numFmtId="0" fontId="34" fillId="4" borderId="31" xfId="6" applyFont="1" applyFill="1" applyBorder="1"/>
    <xf numFmtId="0" fontId="34" fillId="6" borderId="22" xfId="6" applyFont="1" applyFill="1" applyBorder="1"/>
    <xf numFmtId="0" fontId="34" fillId="6" borderId="23" xfId="6" applyFont="1" applyFill="1" applyBorder="1"/>
    <xf numFmtId="10" fontId="1" fillId="0" borderId="31" xfId="6" applyNumberFormat="1" applyBorder="1" applyAlignment="1">
      <alignment horizontal="right" vertical="top"/>
    </xf>
    <xf numFmtId="10" fontId="1" fillId="0" borderId="0" xfId="6" applyNumberFormat="1" applyBorder="1" applyAlignment="1">
      <alignment horizontal="right" vertical="top"/>
    </xf>
    <xf numFmtId="10" fontId="1" fillId="0" borderId="32" xfId="6" applyNumberFormat="1" applyBorder="1" applyAlignment="1">
      <alignment vertical="top"/>
    </xf>
    <xf numFmtId="10" fontId="1" fillId="0" borderId="35" xfId="6" applyNumberFormat="1" applyBorder="1" applyAlignment="1">
      <alignment vertical="top"/>
    </xf>
    <xf numFmtId="0" fontId="34" fillId="4" borderId="28" xfId="6" applyFont="1" applyFill="1" applyBorder="1" applyAlignment="1">
      <alignment horizontal="right"/>
    </xf>
    <xf numFmtId="0" fontId="34" fillId="4" borderId="29" xfId="6" applyFont="1" applyFill="1" applyBorder="1" applyAlignment="1">
      <alignment horizontal="right"/>
    </xf>
    <xf numFmtId="15" fontId="33" fillId="5" borderId="32" xfId="6" applyNumberFormat="1" applyFont="1" applyFill="1" applyBorder="1" applyAlignment="1">
      <alignment vertical="top" wrapText="1"/>
    </xf>
    <xf numFmtId="0" fontId="33" fillId="5" borderId="35" xfId="6" applyFont="1" applyFill="1" applyBorder="1" applyAlignment="1">
      <alignment vertical="top"/>
    </xf>
    <xf numFmtId="0" fontId="1" fillId="5" borderId="35" xfId="6" applyFill="1" applyBorder="1" applyAlignment="1">
      <alignment vertical="top"/>
    </xf>
    <xf numFmtId="0" fontId="1" fillId="5" borderId="35" xfId="6" applyFill="1" applyBorder="1"/>
    <xf numFmtId="0" fontId="33" fillId="5" borderId="36" xfId="6" applyFont="1" applyFill="1" applyBorder="1" applyAlignment="1">
      <alignment horizontal="right"/>
    </xf>
    <xf numFmtId="0" fontId="33" fillId="5" borderId="37" xfId="6" applyFont="1" applyFill="1" applyBorder="1"/>
    <xf numFmtId="0" fontId="33" fillId="5" borderId="38" xfId="6" applyFont="1" applyFill="1" applyBorder="1" applyAlignment="1">
      <alignment horizontal="right"/>
    </xf>
    <xf numFmtId="0" fontId="34" fillId="4" borderId="21" xfId="6" applyFont="1" applyFill="1" applyBorder="1"/>
    <xf numFmtId="0" fontId="36" fillId="4" borderId="20" xfId="6" applyFont="1" applyFill="1" applyBorder="1"/>
    <xf numFmtId="0" fontId="1" fillId="0" borderId="20" xfId="6" applyBorder="1" applyAlignment="1">
      <alignment horizontal="right"/>
    </xf>
    <xf numFmtId="0" fontId="33" fillId="5" borderId="35" xfId="6" applyFont="1" applyFill="1" applyBorder="1"/>
    <xf numFmtId="0" fontId="33" fillId="5" borderId="33" xfId="6" applyFont="1" applyFill="1" applyBorder="1" applyAlignment="1">
      <alignment horizontal="right"/>
    </xf>
    <xf numFmtId="0" fontId="34" fillId="4" borderId="33" xfId="6" applyFont="1" applyFill="1" applyBorder="1"/>
    <xf numFmtId="0" fontId="33" fillId="5" borderId="31" xfId="6" applyFont="1" applyFill="1" applyBorder="1"/>
    <xf numFmtId="10" fontId="1" fillId="0" borderId="36" xfId="6" applyNumberFormat="1" applyBorder="1" applyAlignment="1">
      <alignment vertical="top"/>
    </xf>
    <xf numFmtId="10" fontId="1" fillId="0" borderId="28" xfId="6" applyNumberFormat="1" applyBorder="1" applyAlignment="1">
      <alignment vertical="top"/>
    </xf>
    <xf numFmtId="10" fontId="1" fillId="0" borderId="29" xfId="6" applyNumberFormat="1" applyBorder="1" applyAlignment="1">
      <alignment vertical="top"/>
    </xf>
    <xf numFmtId="10" fontId="1" fillId="0" borderId="30" xfId="6" applyNumberFormat="1" applyBorder="1" applyAlignment="1">
      <alignment vertical="top"/>
    </xf>
    <xf numFmtId="0" fontId="34" fillId="4" borderId="36" xfId="6" applyFont="1" applyFill="1" applyBorder="1"/>
    <xf numFmtId="0" fontId="1" fillId="0" borderId="33" xfId="6" applyBorder="1"/>
    <xf numFmtId="10" fontId="1" fillId="0" borderId="28" xfId="6" applyNumberFormat="1" applyBorder="1" applyAlignment="1">
      <alignment horizontal="right" vertical="top"/>
    </xf>
    <xf numFmtId="10" fontId="1" fillId="0" borderId="29" xfId="6" applyNumberFormat="1" applyBorder="1" applyAlignment="1">
      <alignment horizontal="right" vertical="top"/>
    </xf>
    <xf numFmtId="0" fontId="1" fillId="0" borderId="30" xfId="6" applyBorder="1"/>
    <xf numFmtId="0" fontId="34" fillId="6" borderId="34" xfId="6" applyFont="1" applyFill="1" applyBorder="1"/>
    <xf numFmtId="0" fontId="36" fillId="0" borderId="0" xfId="6" applyFont="1" applyAlignment="1">
      <alignment vertical="top"/>
    </xf>
    <xf numFmtId="0" fontId="39" fillId="5" borderId="37" xfId="6" applyFont="1" applyFill="1" applyBorder="1"/>
    <xf numFmtId="15" fontId="39" fillId="5" borderId="31" xfId="6" applyNumberFormat="1" applyFont="1" applyFill="1" applyBorder="1" applyAlignment="1">
      <alignment vertical="top"/>
    </xf>
    <xf numFmtId="49" fontId="34" fillId="0" borderId="0" xfId="6" quotePrefix="1" applyNumberFormat="1" applyFont="1" applyAlignment="1">
      <alignment vertical="top"/>
    </xf>
    <xf numFmtId="0" fontId="40" fillId="0" borderId="0" xfId="0" applyFont="1" applyAlignment="1">
      <alignment vertical="top"/>
    </xf>
    <xf numFmtId="1" fontId="34" fillId="0" borderId="0" xfId="6" applyNumberFormat="1" applyFont="1" applyAlignment="1">
      <alignment vertical="top"/>
    </xf>
    <xf numFmtId="0" fontId="1" fillId="0" borderId="0" xfId="6"/>
    <xf numFmtId="0" fontId="1" fillId="0" borderId="0" xfId="6" applyAlignment="1">
      <alignment vertical="top"/>
    </xf>
    <xf numFmtId="0" fontId="34" fillId="0" borderId="0" xfId="6" applyFont="1" applyAlignment="1">
      <alignment vertical="top"/>
    </xf>
    <xf numFmtId="0" fontId="35" fillId="5" borderId="18" xfId="6" applyFont="1" applyFill="1" applyBorder="1"/>
    <xf numFmtId="0" fontId="33" fillId="5" borderId="18" xfId="6" applyFont="1" applyFill="1" applyBorder="1"/>
    <xf numFmtId="0" fontId="34" fillId="5" borderId="18" xfId="6" applyFont="1" applyFill="1" applyBorder="1"/>
    <xf numFmtId="0" fontId="33" fillId="5" borderId="0" xfId="6" applyFont="1" applyFill="1" applyBorder="1" applyAlignment="1">
      <alignment vertical="top"/>
    </xf>
    <xf numFmtId="0" fontId="1" fillId="5" borderId="0" xfId="6" applyFill="1" applyBorder="1" applyAlignment="1">
      <alignment vertical="top"/>
    </xf>
    <xf numFmtId="0" fontId="1" fillId="5" borderId="0" xfId="6" applyFill="1" applyBorder="1"/>
    <xf numFmtId="0" fontId="33" fillId="5" borderId="0" xfId="6" applyFont="1" applyFill="1" applyBorder="1"/>
    <xf numFmtId="171" fontId="1" fillId="0" borderId="20" xfId="6" applyNumberFormat="1" applyBorder="1" applyAlignment="1">
      <alignment horizontal="right" vertical="top"/>
    </xf>
    <xf numFmtId="171" fontId="1" fillId="0" borderId="20" xfId="6" applyNumberFormat="1" applyBorder="1" applyAlignment="1">
      <alignment vertical="top"/>
    </xf>
    <xf numFmtId="10" fontId="1" fillId="0" borderId="20" xfId="6" applyNumberFormat="1" applyBorder="1" applyAlignment="1">
      <alignment vertical="top"/>
    </xf>
    <xf numFmtId="10" fontId="1" fillId="0" borderId="20" xfId="6" quotePrefix="1" applyNumberFormat="1" applyBorder="1" applyAlignment="1">
      <alignment horizontal="right" vertical="top"/>
    </xf>
    <xf numFmtId="0" fontId="34" fillId="4" borderId="20" xfId="6" applyFont="1" applyFill="1" applyBorder="1"/>
    <xf numFmtId="0" fontId="34" fillId="4" borderId="20" xfId="6" applyFont="1" applyFill="1" applyBorder="1" applyAlignment="1">
      <alignment horizontal="right"/>
    </xf>
    <xf numFmtId="10" fontId="1" fillId="0" borderId="20" xfId="6" applyNumberFormat="1" applyBorder="1" applyAlignment="1">
      <alignment horizontal="right" vertical="top"/>
    </xf>
    <xf numFmtId="0" fontId="1" fillId="0" borderId="20" xfId="6" applyBorder="1"/>
    <xf numFmtId="0" fontId="34" fillId="4" borderId="26" xfId="6" applyFont="1" applyFill="1" applyBorder="1"/>
    <xf numFmtId="0" fontId="34" fillId="4" borderId="24" xfId="6" applyFont="1" applyFill="1" applyBorder="1"/>
    <xf numFmtId="0" fontId="34" fillId="4" borderId="27" xfId="6" applyFont="1" applyFill="1" applyBorder="1"/>
    <xf numFmtId="0" fontId="34" fillId="4" borderId="28" xfId="6" applyFont="1" applyFill="1" applyBorder="1"/>
    <xf numFmtId="0" fontId="34" fillId="4" borderId="29" xfId="6" applyFont="1" applyFill="1" applyBorder="1"/>
    <xf numFmtId="0" fontId="34" fillId="4" borderId="30" xfId="6" applyFont="1" applyFill="1" applyBorder="1"/>
    <xf numFmtId="0" fontId="34" fillId="4" borderId="25" xfId="6" applyFont="1" applyFill="1" applyBorder="1"/>
    <xf numFmtId="0" fontId="34" fillId="4" borderId="19" xfId="6" applyFont="1" applyFill="1" applyBorder="1"/>
    <xf numFmtId="0" fontId="34" fillId="4" borderId="19" xfId="6" applyFont="1" applyFill="1" applyBorder="1" applyAlignment="1">
      <alignment horizontal="right"/>
    </xf>
    <xf numFmtId="10" fontId="1" fillId="6" borderId="20" xfId="6" applyNumberFormat="1" applyFill="1" applyBorder="1" applyAlignment="1">
      <alignment vertical="top"/>
    </xf>
    <xf numFmtId="0" fontId="34" fillId="6" borderId="20" xfId="6" applyFont="1" applyFill="1" applyBorder="1"/>
    <xf numFmtId="0" fontId="34" fillId="4" borderId="35" xfId="6" applyFont="1" applyFill="1" applyBorder="1"/>
    <xf numFmtId="0" fontId="34" fillId="4" borderId="0" xfId="6" applyFont="1" applyFill="1" applyBorder="1"/>
    <xf numFmtId="0" fontId="34" fillId="4" borderId="32" xfId="6" applyFont="1" applyFill="1" applyBorder="1"/>
    <xf numFmtId="0" fontId="34" fillId="4" borderId="23" xfId="6" applyFont="1" applyFill="1" applyBorder="1"/>
    <xf numFmtId="0" fontId="34" fillId="4" borderId="34" xfId="6" applyFont="1" applyFill="1" applyBorder="1"/>
    <xf numFmtId="0" fontId="37" fillId="4" borderId="22" xfId="6" quotePrefix="1" applyFont="1" applyFill="1" applyBorder="1"/>
    <xf numFmtId="0" fontId="34" fillId="4" borderId="31" xfId="6" applyFont="1" applyFill="1" applyBorder="1"/>
    <xf numFmtId="0" fontId="34" fillId="6" borderId="22" xfId="6" applyFont="1" applyFill="1" applyBorder="1"/>
    <xf numFmtId="0" fontId="34" fillId="6" borderId="23" xfId="6" applyFont="1" applyFill="1" applyBorder="1"/>
    <xf numFmtId="10" fontId="1" fillId="0" borderId="31" xfId="6" applyNumberFormat="1" applyBorder="1" applyAlignment="1">
      <alignment horizontal="right" vertical="top"/>
    </xf>
    <xf numFmtId="10" fontId="1" fillId="0" borderId="0" xfId="6" applyNumberFormat="1" applyBorder="1" applyAlignment="1">
      <alignment horizontal="right" vertical="top"/>
    </xf>
    <xf numFmtId="10" fontId="1" fillId="0" borderId="32" xfId="6" applyNumberFormat="1" applyBorder="1" applyAlignment="1">
      <alignment vertical="top"/>
    </xf>
    <xf numFmtId="10" fontId="1" fillId="0" borderId="35" xfId="6" applyNumberFormat="1" applyBorder="1" applyAlignment="1">
      <alignment vertical="top"/>
    </xf>
    <xf numFmtId="0" fontId="34" fillId="4" borderId="28" xfId="6" applyFont="1" applyFill="1" applyBorder="1" applyAlignment="1">
      <alignment horizontal="right"/>
    </xf>
    <xf numFmtId="0" fontId="34" fillId="4" borderId="29" xfId="6" applyFont="1" applyFill="1" applyBorder="1" applyAlignment="1">
      <alignment horizontal="right"/>
    </xf>
    <xf numFmtId="15" fontId="33" fillId="5" borderId="32" xfId="6" applyNumberFormat="1" applyFont="1" applyFill="1" applyBorder="1" applyAlignment="1">
      <alignment vertical="top" wrapText="1"/>
    </xf>
    <xf numFmtId="0" fontId="33" fillId="5" borderId="35" xfId="6" applyFont="1" applyFill="1" applyBorder="1" applyAlignment="1">
      <alignment vertical="top"/>
    </xf>
    <xf numFmtId="0" fontId="1" fillId="5" borderId="35" xfId="6" applyFill="1" applyBorder="1" applyAlignment="1">
      <alignment vertical="top"/>
    </xf>
    <xf numFmtId="0" fontId="1" fillId="5" borderId="35" xfId="6" applyFill="1" applyBorder="1"/>
    <xf numFmtId="0" fontId="33" fillId="5" borderId="36" xfId="6" applyFont="1" applyFill="1" applyBorder="1" applyAlignment="1">
      <alignment horizontal="right"/>
    </xf>
    <xf numFmtId="0" fontId="33" fillId="5" borderId="37" xfId="6" applyFont="1" applyFill="1" applyBorder="1"/>
    <xf numFmtId="0" fontId="33" fillId="5" borderId="38" xfId="6" applyFont="1" applyFill="1" applyBorder="1" applyAlignment="1">
      <alignment horizontal="right"/>
    </xf>
    <xf numFmtId="0" fontId="34" fillId="4" borderId="21" xfId="6" applyFont="1" applyFill="1" applyBorder="1"/>
    <xf numFmtId="0" fontId="36" fillId="4" borderId="20" xfId="6" applyFont="1" applyFill="1" applyBorder="1"/>
    <xf numFmtId="0" fontId="1" fillId="0" borderId="20" xfId="6" applyBorder="1" applyAlignment="1">
      <alignment horizontal="right"/>
    </xf>
    <xf numFmtId="0" fontId="33" fillId="5" borderId="35" xfId="6" applyFont="1" applyFill="1" applyBorder="1"/>
    <xf numFmtId="0" fontId="33" fillId="5" borderId="33" xfId="6" applyFont="1" applyFill="1" applyBorder="1" applyAlignment="1">
      <alignment horizontal="right"/>
    </xf>
    <xf numFmtId="0" fontId="34" fillId="4" borderId="33" xfId="6" applyFont="1" applyFill="1" applyBorder="1"/>
    <xf numFmtId="0" fontId="33" fillId="5" borderId="31" xfId="6" applyFont="1" applyFill="1" applyBorder="1"/>
    <xf numFmtId="10" fontId="1" fillId="0" borderId="36" xfId="6" applyNumberFormat="1" applyBorder="1" applyAlignment="1">
      <alignment vertical="top"/>
    </xf>
    <xf numFmtId="10" fontId="1" fillId="0" borderId="28" xfId="6" applyNumberFormat="1" applyBorder="1" applyAlignment="1">
      <alignment vertical="top"/>
    </xf>
    <xf numFmtId="10" fontId="1" fillId="0" borderId="29" xfId="6" applyNumberFormat="1" applyBorder="1" applyAlignment="1">
      <alignment vertical="top"/>
    </xf>
    <xf numFmtId="10" fontId="1" fillId="0" borderId="30" xfId="6" applyNumberFormat="1" applyBorder="1" applyAlignment="1">
      <alignment vertical="top"/>
    </xf>
    <xf numFmtId="0" fontId="34" fillId="4" borderId="36" xfId="6" applyFont="1" applyFill="1" applyBorder="1"/>
    <xf numFmtId="0" fontId="1" fillId="0" borderId="33" xfId="6" applyBorder="1"/>
    <xf numFmtId="10" fontId="1" fillId="0" borderId="28" xfId="6" applyNumberFormat="1" applyBorder="1" applyAlignment="1">
      <alignment horizontal="right" vertical="top"/>
    </xf>
    <xf numFmtId="10" fontId="1" fillId="0" borderId="29" xfId="6" applyNumberFormat="1" applyBorder="1" applyAlignment="1">
      <alignment horizontal="right" vertical="top"/>
    </xf>
    <xf numFmtId="0" fontId="1" fillId="0" borderId="30" xfId="6" applyBorder="1"/>
    <xf numFmtId="0" fontId="34" fillId="6" borderId="34" xfId="6" applyFont="1" applyFill="1" applyBorder="1"/>
    <xf numFmtId="0" fontId="36" fillId="0" borderId="0" xfId="6" applyFont="1" applyAlignment="1">
      <alignment vertical="top"/>
    </xf>
    <xf numFmtId="0" fontId="39" fillId="5" borderId="37" xfId="6" applyFont="1" applyFill="1" applyBorder="1"/>
    <xf numFmtId="15" fontId="39" fillId="5" borderId="31" xfId="6" applyNumberFormat="1" applyFont="1" applyFill="1" applyBorder="1" applyAlignment="1">
      <alignment vertical="top"/>
    </xf>
    <xf numFmtId="15" fontId="39" fillId="5" borderId="31" xfId="0" applyNumberFormat="1" applyFont="1" applyFill="1" applyBorder="1" applyAlignment="1">
      <alignment vertical="top"/>
    </xf>
    <xf numFmtId="10" fontId="41" fillId="9" borderId="1" xfId="9" applyNumberFormat="1" applyFill="1" applyBorder="1"/>
    <xf numFmtId="10" fontId="41" fillId="9" borderId="5" xfId="9" applyNumberFormat="1" applyFill="1" applyBorder="1"/>
    <xf numFmtId="165" fontId="43" fillId="9" borderId="1" xfId="10" applyNumberFormat="1" applyFont="1" applyFill="1" applyBorder="1" applyAlignment="1" applyProtection="1">
      <alignment horizontal="center"/>
      <protection locked="0"/>
    </xf>
    <xf numFmtId="3" fontId="43" fillId="9" borderId="6" xfId="9" applyNumberFormat="1" applyFont="1" applyFill="1" applyBorder="1" applyAlignment="1">
      <alignment horizontal="center"/>
    </xf>
    <xf numFmtId="10" fontId="43" fillId="9" borderId="1" xfId="9" applyNumberFormat="1" applyFont="1" applyFill="1" applyBorder="1" applyAlignment="1">
      <alignment horizontal="center"/>
    </xf>
    <xf numFmtId="9" fontId="43" fillId="9" borderId="6" xfId="9" applyNumberFormat="1" applyFont="1" applyFill="1" applyBorder="1" applyAlignment="1">
      <alignment horizontal="center"/>
    </xf>
    <xf numFmtId="10" fontId="43" fillId="9" borderId="6" xfId="9" applyNumberFormat="1" applyFont="1" applyFill="1" applyBorder="1" applyAlignment="1">
      <alignment horizontal="center"/>
    </xf>
    <xf numFmtId="0" fontId="2" fillId="0" borderId="39" xfId="0" applyFont="1" applyFill="1" applyBorder="1" applyAlignment="1">
      <alignment horizontal="center" vertical="center" wrapText="1"/>
    </xf>
    <xf numFmtId="0" fontId="2" fillId="0" borderId="9" xfId="0" applyFont="1" applyFill="1" applyBorder="1" applyAlignment="1">
      <alignment horizontal="center" vertical="center" wrapText="1"/>
    </xf>
    <xf numFmtId="10" fontId="4" fillId="0" borderId="4" xfId="0" applyNumberFormat="1" applyFont="1" applyFill="1" applyBorder="1" applyAlignment="1" applyProtection="1">
      <alignment horizontal="center"/>
      <protection locked="0"/>
    </xf>
    <xf numFmtId="172" fontId="43" fillId="9" borderId="1" xfId="10" applyNumberFormat="1" applyFont="1" applyFill="1" applyBorder="1" applyAlignment="1">
      <alignment vertical="top"/>
    </xf>
    <xf numFmtId="10" fontId="43" fillId="9" borderId="4" xfId="3" applyNumberFormat="1" applyFont="1" applyFill="1" applyBorder="1" applyAlignment="1">
      <alignment horizontal="center" vertical="top"/>
    </xf>
    <xf numFmtId="172" fontId="43" fillId="9" borderId="3" xfId="10" applyNumberFormat="1" applyFont="1" applyFill="1" applyBorder="1" applyAlignment="1">
      <alignment vertical="top"/>
    </xf>
    <xf numFmtId="10" fontId="43" fillId="9" borderId="11" xfId="10" applyNumberFormat="1" applyFont="1" applyFill="1" applyBorder="1" applyAlignment="1" applyProtection="1">
      <alignment horizontal="center"/>
      <protection locked="0"/>
    </xf>
    <xf numFmtId="10" fontId="43" fillId="9" borderId="13" xfId="10" applyNumberFormat="1" applyFont="1" applyFill="1" applyBorder="1" applyAlignment="1" applyProtection="1">
      <alignment horizontal="center"/>
      <protection locked="0"/>
    </xf>
    <xf numFmtId="165" fontId="43" fillId="9" borderId="8" xfId="10" applyNumberFormat="1" applyFont="1" applyFill="1" applyBorder="1" applyAlignment="1" applyProtection="1">
      <alignment horizontal="center"/>
      <protection locked="0"/>
    </xf>
    <xf numFmtId="171" fontId="43" fillId="0" borderId="20" xfId="6" applyNumberFormat="1" applyFont="1" applyBorder="1" applyAlignment="1">
      <alignment vertical="top"/>
    </xf>
    <xf numFmtId="0" fontId="3" fillId="0" borderId="12" xfId="0" applyFont="1" applyFill="1" applyBorder="1" applyAlignment="1">
      <alignment horizontal="center"/>
    </xf>
    <xf numFmtId="0" fontId="3" fillId="0" borderId="17" xfId="0" applyFont="1" applyFill="1" applyBorder="1" applyAlignment="1">
      <alignment horizontal="center"/>
    </xf>
    <xf numFmtId="164" fontId="3" fillId="0" borderId="12" xfId="2" applyFont="1" applyFill="1" applyBorder="1" applyAlignment="1">
      <alignment horizontal="center"/>
    </xf>
    <xf numFmtId="164" fontId="3" fillId="0" borderId="17" xfId="2" applyFont="1" applyFill="1" applyBorder="1" applyAlignment="1">
      <alignment horizontal="center"/>
    </xf>
    <xf numFmtId="0" fontId="24" fillId="0" borderId="0" xfId="0" applyFont="1" applyAlignment="1" applyProtection="1">
      <alignment horizontal="left" vertical="center" wrapText="1"/>
      <protection locked="0"/>
    </xf>
    <xf numFmtId="0" fontId="4" fillId="0" borderId="0" xfId="0" applyFont="1" applyFill="1" applyAlignment="1">
      <alignment horizontal="left" vertical="center" wrapText="1"/>
    </xf>
  </cellXfs>
  <cellStyles count="11">
    <cellStyle name="Euro" xfId="1" xr:uid="{00000000-0005-0000-0000-000000000000}"/>
    <cellStyle name="Goed" xfId="9" builtinId="26"/>
    <cellStyle name="Komma" xfId="2" builtinId="3"/>
    <cellStyle name="Komma 2" xfId="7" xr:uid="{2BF2F1BF-6B61-4E7D-A5D6-E9AA1C5C638D}"/>
    <cellStyle name="Normal 2" xfId="4" xr:uid="{00000000-0005-0000-0000-000003000000}"/>
    <cellStyle name="Ongeldig" xfId="10" builtinId="27"/>
    <cellStyle name="Procent" xfId="3" builtinId="5"/>
    <cellStyle name="Procent 2" xfId="8" xr:uid="{075C7A4F-2A33-4410-BE77-620CB39A8F57}"/>
    <cellStyle name="Standaard" xfId="0" builtinId="0"/>
    <cellStyle name="Standaard 2" xfId="5" xr:uid="{00000000-0005-0000-0000-000006000000}"/>
    <cellStyle name="Standaard 3" xfId="6" xr:uid="{33DCEBC6-D22F-4338-AD6F-E5873F7A2B5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dimension ref="A1:K64"/>
  <sheetViews>
    <sheetView workbookViewId="0">
      <selection activeCell="I15" sqref="I15"/>
    </sheetView>
  </sheetViews>
  <sheetFormatPr defaultColWidth="11" defaultRowHeight="12.75" x14ac:dyDescent="0.2"/>
  <cols>
    <col min="1" max="1" width="3.42578125" style="5" customWidth="1"/>
    <col min="2" max="2" width="53.28515625" style="5" customWidth="1"/>
    <col min="3" max="3" width="14.28515625" style="5" customWidth="1"/>
    <col min="4" max="4" width="20.7109375" style="5" customWidth="1"/>
    <col min="5" max="5" width="21.140625" style="5" customWidth="1"/>
    <col min="6" max="6" width="20.140625" style="5" customWidth="1"/>
    <col min="7" max="7" width="18.42578125" style="5" customWidth="1"/>
    <col min="8" max="9" width="16.140625" style="5" customWidth="1"/>
    <col min="10" max="10" width="17.85546875" style="5" customWidth="1"/>
    <col min="11" max="11" width="12.28515625" style="5" customWidth="1"/>
    <col min="12" max="16384" width="11" style="5"/>
  </cols>
  <sheetData>
    <row r="1" spans="1:11" ht="23.25" x14ac:dyDescent="0.35">
      <c r="A1" s="22" t="s">
        <v>2</v>
      </c>
      <c r="D1" s="23" t="s">
        <v>74</v>
      </c>
      <c r="E1" s="119" t="s">
        <v>73</v>
      </c>
      <c r="F1" s="120">
        <v>2026</v>
      </c>
      <c r="G1" s="25"/>
      <c r="H1" s="35"/>
      <c r="I1" s="35"/>
      <c r="J1" s="35"/>
      <c r="K1" s="35"/>
    </row>
    <row r="2" spans="1:11" customFormat="1" ht="18" customHeight="1" x14ac:dyDescent="0.25">
      <c r="A2" s="5"/>
      <c r="B2" s="118">
        <v>46137</v>
      </c>
      <c r="C2" s="5"/>
      <c r="D2" s="362" t="s">
        <v>164</v>
      </c>
      <c r="E2" s="362"/>
      <c r="F2" s="362"/>
      <c r="G2" s="362"/>
      <c r="H2" s="362"/>
      <c r="I2" s="362"/>
      <c r="J2" s="362"/>
      <c r="K2" s="362"/>
    </row>
    <row r="3" spans="1:11" ht="21.6" customHeight="1" x14ac:dyDescent="0.2">
      <c r="C3" s="2"/>
      <c r="D3" s="362"/>
      <c r="E3" s="362"/>
      <c r="F3" s="362"/>
      <c r="G3" s="362"/>
      <c r="H3" s="362"/>
      <c r="I3" s="362"/>
      <c r="J3" s="362"/>
      <c r="K3" s="362"/>
    </row>
    <row r="4" spans="1:11" ht="21" thickBot="1" x14ac:dyDescent="0.35">
      <c r="A4" s="6" t="s">
        <v>95</v>
      </c>
      <c r="B4" s="7"/>
      <c r="C4" s="8"/>
      <c r="D4" s="9"/>
      <c r="E4" s="9"/>
      <c r="F4" s="9"/>
      <c r="G4" s="9"/>
      <c r="H4" s="10"/>
      <c r="I4" s="11"/>
      <c r="J4" s="11"/>
      <c r="K4" s="11"/>
    </row>
    <row r="5" spans="1:11" ht="13.5" thickTop="1" x14ac:dyDescent="0.2">
      <c r="A5" s="2"/>
      <c r="B5" s="2"/>
      <c r="C5" s="2"/>
      <c r="D5" s="2"/>
      <c r="E5" s="2"/>
      <c r="F5" s="2"/>
      <c r="G5" s="2"/>
      <c r="H5" s="10"/>
      <c r="I5" s="11"/>
      <c r="J5" s="11"/>
      <c r="K5" s="11"/>
    </row>
    <row r="6" spans="1:11" x14ac:dyDescent="0.2">
      <c r="A6" s="109" t="s">
        <v>0</v>
      </c>
      <c r="B6" s="110"/>
      <c r="C6" s="2"/>
      <c r="D6" s="2"/>
      <c r="E6" s="2"/>
      <c r="F6" s="2"/>
      <c r="G6" s="2"/>
      <c r="H6" s="10"/>
      <c r="I6" s="11"/>
      <c r="J6" s="11"/>
      <c r="K6" s="11"/>
    </row>
    <row r="7" spans="1:11" x14ac:dyDescent="0.2">
      <c r="A7" s="2"/>
      <c r="B7" s="2"/>
      <c r="C7" s="2"/>
      <c r="D7" s="2"/>
      <c r="E7" s="2"/>
      <c r="F7" s="2"/>
      <c r="G7" s="2"/>
      <c r="H7" s="10"/>
      <c r="I7" s="11"/>
      <c r="J7" s="11"/>
      <c r="K7" s="11"/>
    </row>
    <row r="8" spans="1:11" x14ac:dyDescent="0.2">
      <c r="A8" s="2"/>
      <c r="B8" s="358" t="s">
        <v>59</v>
      </c>
      <c r="C8" s="359"/>
      <c r="D8" s="360" t="s">
        <v>5</v>
      </c>
      <c r="E8" s="361"/>
      <c r="F8" s="358" t="s">
        <v>6</v>
      </c>
      <c r="G8" s="359"/>
      <c r="H8" s="193"/>
      <c r="K8" s="11"/>
    </row>
    <row r="9" spans="1:11" s="97" customFormat="1" x14ac:dyDescent="0.2">
      <c r="A9" s="95"/>
      <c r="B9" s="348" t="s">
        <v>57</v>
      </c>
      <c r="C9" s="349" t="s">
        <v>58</v>
      </c>
      <c r="D9" s="98" t="s">
        <v>57</v>
      </c>
      <c r="E9" s="99" t="s">
        <v>58</v>
      </c>
      <c r="F9" s="98" t="s">
        <v>57</v>
      </c>
      <c r="G9" s="99" t="s">
        <v>58</v>
      </c>
      <c r="H9" s="98"/>
      <c r="K9" s="96"/>
    </row>
    <row r="10" spans="1:11" x14ac:dyDescent="0.2">
      <c r="A10" s="2"/>
      <c r="B10" s="91">
        <v>0</v>
      </c>
      <c r="C10" s="350">
        <f>SUM(D15:D18)</f>
        <v>0.35819999999999996</v>
      </c>
      <c r="D10" s="91">
        <v>0</v>
      </c>
      <c r="E10" s="94">
        <f>C10-D15</f>
        <v>0.17919999999999997</v>
      </c>
      <c r="F10" s="91">
        <f>B10</f>
        <v>0</v>
      </c>
      <c r="G10" s="92">
        <f>E10</f>
        <v>0.17919999999999997</v>
      </c>
      <c r="H10" s="91"/>
      <c r="K10" s="1"/>
    </row>
    <row r="11" spans="1:11" ht="15" x14ac:dyDescent="0.25">
      <c r="A11" s="2"/>
      <c r="B11" s="351">
        <v>38441</v>
      </c>
      <c r="C11" s="352">
        <v>0.37480000000000002</v>
      </c>
      <c r="D11" s="343">
        <v>40502</v>
      </c>
      <c r="E11" s="94">
        <f>C11</f>
        <v>0.37480000000000002</v>
      </c>
      <c r="F11" s="93">
        <f>B11</f>
        <v>38441</v>
      </c>
      <c r="G11" s="92">
        <f>E11</f>
        <v>0.37480000000000002</v>
      </c>
      <c r="H11" s="93"/>
      <c r="K11" s="1"/>
    </row>
    <row r="12" spans="1:11" ht="15" x14ac:dyDescent="0.25">
      <c r="A12" s="2"/>
      <c r="B12" s="353">
        <v>76817</v>
      </c>
      <c r="C12" s="354">
        <v>0.495</v>
      </c>
      <c r="D12" s="139">
        <f>B12</f>
        <v>76817</v>
      </c>
      <c r="E12" s="140">
        <f>C12</f>
        <v>0.495</v>
      </c>
      <c r="F12" s="139">
        <f>B12</f>
        <v>76817</v>
      </c>
      <c r="G12" s="141">
        <f>E12</f>
        <v>0.495</v>
      </c>
      <c r="H12" s="93"/>
      <c r="K12" s="11"/>
    </row>
    <row r="13" spans="1:11" x14ac:dyDescent="0.2">
      <c r="A13" s="2"/>
      <c r="K13" s="4"/>
    </row>
    <row r="14" spans="1:11" x14ac:dyDescent="0.2">
      <c r="A14" s="2"/>
      <c r="B14" s="42" t="s">
        <v>60</v>
      </c>
      <c r="C14" s="28"/>
      <c r="D14" s="112" t="s">
        <v>50</v>
      </c>
      <c r="E14" s="104" t="s">
        <v>62</v>
      </c>
      <c r="F14" s="26"/>
      <c r="G14" s="42"/>
      <c r="H14" s="37"/>
      <c r="I14" s="37"/>
      <c r="J14" s="21"/>
      <c r="K14" s="4"/>
    </row>
    <row r="15" spans="1:11" ht="15" x14ac:dyDescent="0.25">
      <c r="A15" s="2"/>
      <c r="B15" s="117" t="s">
        <v>63</v>
      </c>
      <c r="C15" s="16"/>
      <c r="D15" s="345">
        <v>0.17899999999999999</v>
      </c>
      <c r="E15" s="102">
        <v>0</v>
      </c>
      <c r="F15" s="100"/>
      <c r="G15" s="128"/>
      <c r="H15" s="137"/>
      <c r="I15" s="137"/>
      <c r="J15" s="137"/>
      <c r="K15" s="4"/>
    </row>
    <row r="16" spans="1:11" ht="15" x14ac:dyDescent="0.25">
      <c r="A16" s="2"/>
      <c r="B16" s="117" t="s">
        <v>64</v>
      </c>
      <c r="C16" s="16"/>
      <c r="D16" s="345">
        <v>1E-3</v>
      </c>
      <c r="E16" s="103">
        <f>D16</f>
        <v>1E-3</v>
      </c>
      <c r="F16" s="100"/>
      <c r="G16" s="138"/>
      <c r="H16" s="123"/>
      <c r="I16" s="124"/>
      <c r="J16" s="124"/>
      <c r="K16" s="4"/>
    </row>
    <row r="17" spans="1:11" ht="15" x14ac:dyDescent="0.25">
      <c r="A17" s="2"/>
      <c r="B17" s="117" t="s">
        <v>65</v>
      </c>
      <c r="C17" s="16"/>
      <c r="D17" s="345">
        <v>9.6500000000000002E-2</v>
      </c>
      <c r="E17" s="103">
        <f>D17</f>
        <v>9.6500000000000002E-2</v>
      </c>
      <c r="F17" s="100"/>
      <c r="G17" s="138"/>
      <c r="H17" s="123"/>
      <c r="I17" s="124"/>
      <c r="J17" s="124"/>
      <c r="K17" s="4"/>
    </row>
    <row r="18" spans="1:11" ht="15" x14ac:dyDescent="0.25">
      <c r="A18" s="2"/>
      <c r="B18" s="117" t="s">
        <v>66</v>
      </c>
      <c r="C18" s="16"/>
      <c r="D18" s="345">
        <v>8.1699999999999995E-2</v>
      </c>
      <c r="E18" s="103">
        <f>D18</f>
        <v>8.1699999999999995E-2</v>
      </c>
      <c r="F18" s="100"/>
      <c r="G18" s="128"/>
      <c r="H18" s="128"/>
      <c r="I18" s="128"/>
      <c r="J18" s="128"/>
      <c r="K18" s="4"/>
    </row>
    <row r="19" spans="1:11" x14ac:dyDescent="0.2">
      <c r="A19" s="2"/>
      <c r="B19" s="117" t="s">
        <v>61</v>
      </c>
      <c r="C19" s="16"/>
      <c r="D19" s="142">
        <f>D15+D16+D17</f>
        <v>0.27649999999999997</v>
      </c>
      <c r="E19" s="143">
        <f>E15+E16+E17</f>
        <v>9.7500000000000003E-2</v>
      </c>
      <c r="F19" s="100"/>
      <c r="G19" s="128"/>
      <c r="H19" s="137"/>
      <c r="I19" s="137"/>
      <c r="J19" s="128"/>
      <c r="K19" s="11"/>
    </row>
    <row r="20" spans="1:11" x14ac:dyDescent="0.2">
      <c r="A20" s="2"/>
      <c r="B20" s="16"/>
      <c r="C20" s="16"/>
      <c r="D20" s="16"/>
      <c r="E20" s="16"/>
      <c r="F20" s="100"/>
      <c r="G20" s="128"/>
      <c r="H20" s="101"/>
      <c r="I20" s="101"/>
      <c r="J20" s="128"/>
      <c r="K20" s="11"/>
    </row>
    <row r="21" spans="1:11" ht="15" x14ac:dyDescent="0.25">
      <c r="A21" s="2"/>
      <c r="B21" s="21" t="s">
        <v>67</v>
      </c>
      <c r="D21" s="346">
        <v>0.52</v>
      </c>
      <c r="E21" s="122"/>
      <c r="F21" s="82"/>
      <c r="G21" s="83"/>
      <c r="H21" s="83"/>
      <c r="K21" s="11"/>
    </row>
    <row r="22" spans="1:11" ht="15" x14ac:dyDescent="0.25">
      <c r="A22" s="2"/>
      <c r="B22" s="21" t="s">
        <v>96</v>
      </c>
      <c r="D22" s="347">
        <v>1.083</v>
      </c>
      <c r="E22" s="122"/>
      <c r="F22" s="82"/>
      <c r="G22" s="83"/>
      <c r="H22" s="83"/>
      <c r="K22" s="11"/>
    </row>
    <row r="23" spans="1:11" x14ac:dyDescent="0.2">
      <c r="A23" s="2"/>
      <c r="G23" s="106"/>
      <c r="K23" s="11"/>
    </row>
    <row r="24" spans="1:11" x14ac:dyDescent="0.2">
      <c r="A24" s="2"/>
      <c r="B24" s="10"/>
      <c r="C24" s="16"/>
      <c r="D24" s="112" t="s">
        <v>97</v>
      </c>
      <c r="E24" s="192"/>
      <c r="F24" s="82"/>
      <c r="G24" s="83"/>
      <c r="H24" s="83"/>
      <c r="K24" s="11"/>
    </row>
    <row r="25" spans="1:11" x14ac:dyDescent="0.2">
      <c r="A25" s="2"/>
      <c r="B25" s="21" t="s">
        <v>68</v>
      </c>
      <c r="C25" s="10"/>
      <c r="D25" s="115">
        <f>ROUND($D$18/$C$10,5)</f>
        <v>0.22808</v>
      </c>
      <c r="E25" s="115"/>
      <c r="F25" s="105"/>
      <c r="G25" s="2"/>
      <c r="H25" s="19"/>
      <c r="I25" s="11"/>
      <c r="J25" s="11"/>
      <c r="K25" s="11"/>
    </row>
    <row r="26" spans="1:11" x14ac:dyDescent="0.2">
      <c r="A26" s="2"/>
      <c r="B26" s="21" t="s">
        <v>69</v>
      </c>
      <c r="C26" s="10"/>
      <c r="D26" s="116">
        <f>ROUND(($D$16+$D$17)/$C$10,5)</f>
        <v>0.27218999999999999</v>
      </c>
      <c r="E26" s="115"/>
      <c r="F26" s="105"/>
      <c r="G26" s="89"/>
      <c r="H26" s="85"/>
      <c r="I26" s="86"/>
      <c r="J26" s="11"/>
      <c r="K26" s="11"/>
    </row>
    <row r="27" spans="1:11" x14ac:dyDescent="0.2">
      <c r="A27" s="2"/>
      <c r="B27" s="21" t="s">
        <v>70</v>
      </c>
      <c r="C27" s="21"/>
      <c r="D27" s="107">
        <f>ROUND(D19/C10,5)</f>
        <v>0.77192000000000005</v>
      </c>
      <c r="E27" s="2"/>
      <c r="F27" s="2"/>
      <c r="G27" s="12"/>
      <c r="H27" s="10"/>
      <c r="I27" s="11"/>
      <c r="J27" s="11"/>
      <c r="K27" s="11"/>
    </row>
    <row r="28" spans="1:11" x14ac:dyDescent="0.2">
      <c r="A28" s="2"/>
      <c r="B28" s="13"/>
      <c r="C28" s="2"/>
      <c r="D28" s="2"/>
      <c r="E28" s="2"/>
      <c r="F28" s="2"/>
      <c r="G28" s="12"/>
      <c r="H28" s="10"/>
      <c r="I28" s="11"/>
      <c r="J28" s="11"/>
      <c r="K28" s="11"/>
    </row>
    <row r="29" spans="1:11" x14ac:dyDescent="0.2">
      <c r="A29" s="109" t="s">
        <v>99</v>
      </c>
      <c r="B29" s="110"/>
      <c r="C29" s="2"/>
      <c r="D29" s="2"/>
      <c r="E29" s="2"/>
      <c r="F29" s="2"/>
      <c r="G29" s="2"/>
      <c r="H29" s="10"/>
      <c r="I29" s="2"/>
      <c r="J29" s="11"/>
      <c r="K29" s="11"/>
    </row>
    <row r="30" spans="1:11" x14ac:dyDescent="0.2">
      <c r="A30" s="2"/>
      <c r="B30" s="2"/>
      <c r="C30" s="2"/>
      <c r="D30" s="2"/>
      <c r="E30" s="24"/>
      <c r="F30" s="2"/>
      <c r="G30" s="2"/>
      <c r="H30" s="10"/>
      <c r="I30" s="2"/>
      <c r="J30"/>
      <c r="K30"/>
    </row>
    <row r="31" spans="1:11" ht="12.75" customHeight="1" x14ac:dyDescent="0.2">
      <c r="A31" s="1"/>
      <c r="B31" s="194"/>
      <c r="D31" s="126" t="s">
        <v>48</v>
      </c>
      <c r="E31" s="127"/>
      <c r="F31" s="126" t="s">
        <v>49</v>
      </c>
      <c r="G31" s="127"/>
      <c r="I31" s="114"/>
      <c r="J31" s="20"/>
      <c r="K31" s="87"/>
    </row>
    <row r="32" spans="1:11" ht="12.75" customHeight="1" x14ac:dyDescent="0.2">
      <c r="A32" s="1"/>
      <c r="D32" s="108" t="s">
        <v>50</v>
      </c>
      <c r="E32" s="121" t="s">
        <v>51</v>
      </c>
      <c r="F32" s="108" t="s">
        <v>50</v>
      </c>
      <c r="G32" s="125" t="s">
        <v>51</v>
      </c>
      <c r="I32" s="114"/>
      <c r="J32" s="113"/>
      <c r="K32" s="87"/>
    </row>
    <row r="33" spans="1:11" ht="15" x14ac:dyDescent="0.25">
      <c r="A33" s="1"/>
      <c r="B33" s="13" t="s">
        <v>71</v>
      </c>
      <c r="C33" s="2"/>
      <c r="D33" s="344">
        <v>3068</v>
      </c>
      <c r="E33" s="191">
        <f>ROUNDUP(D33*$D$25,0)+ROUNDUP(D33*$D$26,0)</f>
        <v>1536</v>
      </c>
      <c r="F33" s="191">
        <f>ROUNDUP(D33*$D$27,0)</f>
        <v>2369</v>
      </c>
      <c r="G33" s="191">
        <f>ROUNDUP(D33*$D$26,0)</f>
        <v>836</v>
      </c>
      <c r="I33" s="27"/>
      <c r="J33" s="113"/>
      <c r="K33" s="88"/>
    </row>
    <row r="34" spans="1:11" ht="13.15" customHeight="1" x14ac:dyDescent="0.2">
      <c r="J34" s="11"/>
    </row>
    <row r="35" spans="1:11" x14ac:dyDescent="0.2">
      <c r="A35" s="109" t="s">
        <v>98</v>
      </c>
      <c r="B35" s="111"/>
      <c r="C35" s="2"/>
      <c r="D35" s="2"/>
      <c r="F35" s="2"/>
      <c r="H35" s="2"/>
      <c r="I35" s="14"/>
      <c r="J35" s="11"/>
    </row>
    <row r="36" spans="1:11" x14ac:dyDescent="0.2">
      <c r="A36" s="109"/>
      <c r="B36" s="111"/>
      <c r="C36" s="2"/>
      <c r="D36" s="2"/>
      <c r="F36" s="2"/>
      <c r="H36" s="2"/>
      <c r="I36" s="14"/>
      <c r="J36" s="11"/>
    </row>
    <row r="37" spans="1:11" ht="15" x14ac:dyDescent="0.25">
      <c r="A37" s="2"/>
      <c r="B37" s="66" t="s">
        <v>54</v>
      </c>
      <c r="D37" s="355">
        <v>5.2600000000000001E-2</v>
      </c>
      <c r="E37" s="13"/>
      <c r="G37" s="64"/>
      <c r="H37" s="2"/>
      <c r="I37" s="14"/>
      <c r="J37" s="11"/>
      <c r="K37" s="20"/>
    </row>
    <row r="38" spans="1:11" ht="15" x14ac:dyDescent="0.25">
      <c r="A38" s="2"/>
      <c r="B38" s="66" t="s">
        <v>72</v>
      </c>
      <c r="C38" s="2"/>
      <c r="D38" s="356">
        <v>75864</v>
      </c>
      <c r="E38" s="13"/>
      <c r="F38" s="2"/>
      <c r="G38" s="38"/>
      <c r="H38" s="2"/>
      <c r="I38" s="14"/>
      <c r="J38" s="11"/>
      <c r="K38" s="11"/>
    </row>
    <row r="39" spans="1:11" x14ac:dyDescent="0.2">
      <c r="A39" s="2"/>
      <c r="B39" s="1"/>
      <c r="C39" s="2"/>
      <c r="F39" s="2"/>
      <c r="H39" s="16"/>
      <c r="I39" s="11"/>
      <c r="J39" s="11"/>
      <c r="K39" s="11"/>
    </row>
    <row r="40" spans="1:11" ht="12.75" customHeight="1" x14ac:dyDescent="0.2">
      <c r="K40" s="11"/>
    </row>
    <row r="41" spans="1:11" ht="12.75" customHeight="1" x14ac:dyDescent="0.2">
      <c r="K41" s="11"/>
    </row>
    <row r="42" spans="1:11" x14ac:dyDescent="0.2">
      <c r="K42" s="11"/>
    </row>
    <row r="43" spans="1:11" x14ac:dyDescent="0.2">
      <c r="K43" s="11"/>
    </row>
    <row r="44" spans="1:11" x14ac:dyDescent="0.2">
      <c r="K44" s="11"/>
    </row>
    <row r="45" spans="1:11" x14ac:dyDescent="0.2">
      <c r="K45" s="11"/>
    </row>
    <row r="46" spans="1:11" ht="12.75" customHeight="1" x14ac:dyDescent="0.2">
      <c r="K46" s="11"/>
    </row>
    <row r="47" spans="1:11" ht="12.75" customHeight="1" x14ac:dyDescent="0.2">
      <c r="K47" s="11"/>
    </row>
    <row r="48" spans="1:11" x14ac:dyDescent="0.2">
      <c r="K48" s="11"/>
    </row>
    <row r="49" spans="1:11" x14ac:dyDescent="0.2">
      <c r="K49" s="11"/>
    </row>
    <row r="53" spans="1:11" s="18" customFormat="1" x14ac:dyDescent="0.2"/>
    <row r="54" spans="1:11" s="18" customFormat="1" x14ac:dyDescent="0.2"/>
    <row r="60" spans="1:11" ht="12.75" customHeight="1" x14ac:dyDescent="0.2"/>
    <row r="61" spans="1:11" x14ac:dyDescent="0.2">
      <c r="A61" s="17"/>
      <c r="B61" s="19"/>
      <c r="C61" s="19"/>
      <c r="D61" s="19"/>
      <c r="E61" s="19"/>
      <c r="F61" s="30"/>
      <c r="G61" s="2"/>
      <c r="H61" s="10"/>
      <c r="I61" s="11"/>
      <c r="J61" s="11"/>
      <c r="K61" s="11"/>
    </row>
    <row r="62" spans="1:11" x14ac:dyDescent="0.2">
      <c r="A62" s="17"/>
      <c r="F62" s="19"/>
      <c r="G62" s="2"/>
      <c r="H62" s="10"/>
      <c r="I62" s="11"/>
      <c r="J62" s="11"/>
      <c r="K62" s="11"/>
    </row>
    <row r="63" spans="1:11" x14ac:dyDescent="0.2">
      <c r="A63" s="17"/>
      <c r="F63" s="19"/>
      <c r="G63" s="2"/>
      <c r="H63" s="10"/>
      <c r="I63" s="11"/>
      <c r="J63" s="11"/>
      <c r="K63" s="11"/>
    </row>
    <row r="64" spans="1:11" x14ac:dyDescent="0.2">
      <c r="F64" s="19"/>
      <c r="G64" s="2"/>
      <c r="H64" s="10"/>
      <c r="I64" s="11"/>
      <c r="J64" s="11"/>
      <c r="K64" s="11"/>
    </row>
  </sheetData>
  <mergeCells count="4">
    <mergeCell ref="B8:C8"/>
    <mergeCell ref="D8:E8"/>
    <mergeCell ref="F8:G8"/>
    <mergeCell ref="D2:K3"/>
  </mergeCells>
  <phoneticPr fontId="13" type="noConversion"/>
  <printOptions headings="1"/>
  <pageMargins left="0.45" right="0.78740157480314965" top="0.98425196850393704" bottom="0.98425196850393704" header="0.51181102362204722" footer="0.51181102362204722"/>
  <pageSetup paperSize="9" scale="80" orientation="portrait" r:id="rId1"/>
  <headerFooter alignWithMargins="0">
    <oddHeader>&amp;A</oddHeader>
    <oddFooter>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2"/>
  <dimension ref="A1:K25"/>
  <sheetViews>
    <sheetView workbookViewId="0">
      <selection activeCell="B25" sqref="B25"/>
    </sheetView>
  </sheetViews>
  <sheetFormatPr defaultColWidth="11" defaultRowHeight="12.75" x14ac:dyDescent="0.2"/>
  <cols>
    <col min="1" max="1" width="26.85546875" style="31" customWidth="1"/>
    <col min="2" max="2" width="22.28515625" style="31" customWidth="1"/>
    <col min="3" max="3" width="17.85546875" style="31" customWidth="1"/>
    <col min="4" max="5" width="20.5703125" style="31" customWidth="1"/>
    <col min="6" max="6" width="12.7109375" style="31" customWidth="1"/>
    <col min="7" max="8" width="19.5703125" style="31" customWidth="1"/>
    <col min="9" max="16384" width="11" style="31"/>
  </cols>
  <sheetData>
    <row r="1" spans="1:11" ht="15.75" x14ac:dyDescent="0.25">
      <c r="A1" s="170" t="s">
        <v>2</v>
      </c>
      <c r="C1" s="185" t="s">
        <v>73</v>
      </c>
      <c r="D1" s="185">
        <f>Gegevens!F1</f>
        <v>2026</v>
      </c>
      <c r="F1" s="171"/>
    </row>
    <row r="2" spans="1:11" x14ac:dyDescent="0.2">
      <c r="A2" s="13"/>
      <c r="B2" s="13"/>
      <c r="C2" s="13"/>
      <c r="D2" s="5"/>
      <c r="E2" s="5"/>
      <c r="F2" s="5"/>
      <c r="G2" s="5"/>
    </row>
    <row r="3" spans="1:11" x14ac:dyDescent="0.2">
      <c r="A3" s="172" t="s">
        <v>85</v>
      </c>
      <c r="B3" s="3"/>
      <c r="C3" s="3"/>
      <c r="D3" s="3"/>
      <c r="E3" s="3"/>
      <c r="F3" s="3"/>
      <c r="G3" s="3"/>
      <c r="H3" s="3"/>
    </row>
    <row r="4" spans="1:11" x14ac:dyDescent="0.2">
      <c r="C4"/>
      <c r="D4" s="32"/>
      <c r="E4" s="173"/>
      <c r="F4" s="32"/>
      <c r="I4" s="32"/>
    </row>
    <row r="5" spans="1:11" x14ac:dyDescent="0.2">
      <c r="A5" s="174" t="s">
        <v>86</v>
      </c>
      <c r="B5" s="3" t="s">
        <v>87</v>
      </c>
      <c r="C5"/>
      <c r="D5"/>
      <c r="E5"/>
      <c r="F5"/>
      <c r="G5"/>
      <c r="H5"/>
      <c r="I5" s="32"/>
    </row>
    <row r="6" spans="1:11" x14ac:dyDescent="0.2">
      <c r="A6" s="175"/>
      <c r="C6"/>
      <c r="D6"/>
      <c r="E6"/>
      <c r="F6"/>
      <c r="G6"/>
      <c r="H6"/>
      <c r="I6" s="32"/>
      <c r="J6"/>
      <c r="K6"/>
    </row>
    <row r="7" spans="1:11" x14ac:dyDescent="0.2">
      <c r="B7" s="176" t="s">
        <v>88</v>
      </c>
      <c r="C7"/>
      <c r="D7" s="176" t="s">
        <v>89</v>
      </c>
      <c r="E7" s="177"/>
      <c r="F7"/>
      <c r="J7"/>
      <c r="K7"/>
    </row>
    <row r="8" spans="1:11" x14ac:dyDescent="0.2">
      <c r="B8" s="178"/>
      <c r="C8"/>
      <c r="D8" s="179"/>
      <c r="E8" s="177"/>
      <c r="F8"/>
      <c r="J8"/>
      <c r="K8"/>
    </row>
    <row r="9" spans="1:11" ht="25.5" x14ac:dyDescent="0.2">
      <c r="B9" s="180" t="s">
        <v>90</v>
      </c>
      <c r="C9" s="181" t="s">
        <v>91</v>
      </c>
      <c r="D9" s="182" t="s">
        <v>90</v>
      </c>
      <c r="E9" s="183" t="s">
        <v>91</v>
      </c>
      <c r="F9"/>
      <c r="J9"/>
      <c r="K9"/>
    </row>
    <row r="10" spans="1:11" ht="15" x14ac:dyDescent="0.25">
      <c r="A10"/>
      <c r="B10" s="341">
        <v>0.35</v>
      </c>
      <c r="C10" s="341">
        <v>0.06</v>
      </c>
      <c r="D10" s="341">
        <v>0.17</v>
      </c>
      <c r="E10" s="341">
        <v>0</v>
      </c>
      <c r="F10" s="184"/>
      <c r="I10"/>
      <c r="J10"/>
      <c r="K10"/>
    </row>
    <row r="11" spans="1:11" x14ac:dyDescent="0.2">
      <c r="A11"/>
      <c r="B11"/>
      <c r="C11"/>
      <c r="D11"/>
      <c r="E11"/>
      <c r="F11"/>
      <c r="I11"/>
      <c r="J11"/>
      <c r="K11"/>
    </row>
    <row r="14" spans="1:11" x14ac:dyDescent="0.2">
      <c r="A14" s="3" t="s">
        <v>92</v>
      </c>
      <c r="B14"/>
      <c r="C14"/>
      <c r="D14"/>
      <c r="E14"/>
    </row>
    <row r="15" spans="1:11" x14ac:dyDescent="0.2">
      <c r="A15" s="3" t="s">
        <v>93</v>
      </c>
      <c r="B15"/>
      <c r="C15"/>
      <c r="D15"/>
      <c r="E15"/>
    </row>
    <row r="16" spans="1:11" x14ac:dyDescent="0.2">
      <c r="A16"/>
      <c r="B16"/>
      <c r="C16"/>
      <c r="D16" s="186" t="s">
        <v>9</v>
      </c>
      <c r="E16" s="187" t="s">
        <v>10</v>
      </c>
    </row>
    <row r="17" spans="1:5" x14ac:dyDescent="0.2">
      <c r="A17"/>
      <c r="B17"/>
      <c r="C17"/>
      <c r="D17" s="188"/>
      <c r="E17" s="189" t="s">
        <v>11</v>
      </c>
    </row>
    <row r="18" spans="1:5" ht="15" x14ac:dyDescent="0.25">
      <c r="A18" t="s">
        <v>4</v>
      </c>
      <c r="B18"/>
      <c r="C18"/>
      <c r="D18" s="341">
        <v>0.53800000000000003</v>
      </c>
      <c r="E18" s="342">
        <v>0.35</v>
      </c>
    </row>
    <row r="19" spans="1:5" ht="15" x14ac:dyDescent="0.25">
      <c r="A19" t="s">
        <v>3</v>
      </c>
      <c r="B19"/>
      <c r="C19"/>
      <c r="D19" s="341">
        <v>6.3E-2</v>
      </c>
      <c r="E19" s="342">
        <v>0.06</v>
      </c>
    </row>
    <row r="20" spans="1:5" x14ac:dyDescent="0.2">
      <c r="A20"/>
      <c r="B20"/>
      <c r="C20"/>
      <c r="D20"/>
      <c r="E20"/>
    </row>
    <row r="21" spans="1:5" x14ac:dyDescent="0.2">
      <c r="A21" s="3" t="s">
        <v>94</v>
      </c>
      <c r="B21"/>
      <c r="C21"/>
      <c r="D21" s="190"/>
      <c r="E21" s="190"/>
    </row>
    <row r="22" spans="1:5" x14ac:dyDescent="0.2">
      <c r="A22"/>
      <c r="B22"/>
      <c r="C22"/>
      <c r="D22" s="186" t="s">
        <v>9</v>
      </c>
      <c r="E22" s="187" t="s">
        <v>10</v>
      </c>
    </row>
    <row r="23" spans="1:5" x14ac:dyDescent="0.2">
      <c r="A23"/>
      <c r="B23"/>
      <c r="C23"/>
      <c r="D23" s="188"/>
      <c r="E23" s="189" t="s">
        <v>11</v>
      </c>
    </row>
    <row r="24" spans="1:5" ht="15" x14ac:dyDescent="0.25">
      <c r="A24" t="s">
        <v>4</v>
      </c>
      <c r="B24"/>
      <c r="C24"/>
      <c r="D24" s="341">
        <v>0.20399999999999999</v>
      </c>
      <c r="E24" s="342">
        <v>0.17</v>
      </c>
    </row>
    <row r="25" spans="1:5" ht="15" x14ac:dyDescent="0.25">
      <c r="A25" t="s">
        <v>3</v>
      </c>
      <c r="B25"/>
      <c r="C25"/>
      <c r="D25" s="341">
        <v>0</v>
      </c>
      <c r="E25" s="342">
        <v>0</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7"/>
  <dimension ref="A1:Q33"/>
  <sheetViews>
    <sheetView workbookViewId="0">
      <selection activeCell="N21" sqref="N21"/>
    </sheetView>
  </sheetViews>
  <sheetFormatPr defaultColWidth="9.140625" defaultRowHeight="12.75" x14ac:dyDescent="0.2"/>
  <cols>
    <col min="1" max="1" width="9.140625" style="31"/>
    <col min="2" max="2" width="11.42578125" style="31" customWidth="1"/>
    <col min="3" max="3" width="12.42578125" style="31" customWidth="1"/>
    <col min="4" max="4" width="13.140625" style="31" customWidth="1"/>
    <col min="5" max="5" width="12.28515625" style="31" customWidth="1"/>
    <col min="6" max="6" width="14.85546875" style="31" customWidth="1"/>
    <col min="7" max="7" width="12" style="31" customWidth="1"/>
    <col min="8" max="9" width="10.7109375" style="31" customWidth="1"/>
    <col min="10" max="10" width="12.42578125" style="31" customWidth="1"/>
    <col min="11" max="11" width="11.42578125" style="31" customWidth="1"/>
    <col min="12" max="12" width="12.140625" style="31" customWidth="1"/>
    <col min="13" max="13" width="11.5703125" style="31" customWidth="1"/>
    <col min="14" max="14" width="11.28515625" style="31" customWidth="1"/>
    <col min="15" max="15" width="11.42578125" style="31" customWidth="1"/>
    <col min="16" max="16384" width="9.140625" style="31"/>
  </cols>
  <sheetData>
    <row r="1" spans="1:14" ht="15.75" x14ac:dyDescent="0.25">
      <c r="A1" s="80" t="str">
        <f>Gegevens!E1</f>
        <v>Januari</v>
      </c>
      <c r="B1" s="81">
        <f>Gegevens!F1</f>
        <v>2026</v>
      </c>
    </row>
    <row r="2" spans="1:14" x14ac:dyDescent="0.2">
      <c r="A2" s="3" t="s">
        <v>12</v>
      </c>
    </row>
    <row r="3" spans="1:14" x14ac:dyDescent="0.2">
      <c r="A3" s="3"/>
    </row>
    <row r="4" spans="1:14" x14ac:dyDescent="0.2">
      <c r="A4" s="31" t="s">
        <v>80</v>
      </c>
    </row>
    <row r="5" spans="1:14" x14ac:dyDescent="0.2">
      <c r="B5" s="38"/>
    </row>
    <row r="6" spans="1:14" x14ac:dyDescent="0.2">
      <c r="A6" s="39" t="s">
        <v>13</v>
      </c>
      <c r="C6" s="40"/>
      <c r="E6" s="31" t="s">
        <v>52</v>
      </c>
    </row>
    <row r="7" spans="1:14" x14ac:dyDescent="0.2">
      <c r="A7" s="31" t="s">
        <v>81</v>
      </c>
      <c r="B7" s="38"/>
      <c r="D7" s="31">
        <v>0</v>
      </c>
      <c r="E7" s="31" t="s">
        <v>50</v>
      </c>
      <c r="F7" s="31" t="s">
        <v>51</v>
      </c>
    </row>
    <row r="8" spans="1:14" x14ac:dyDescent="0.2">
      <c r="A8" s="31" t="s">
        <v>82</v>
      </c>
      <c r="B8" s="41"/>
      <c r="C8" s="41"/>
      <c r="D8" s="129">
        <f>ROUNDUP(Gegevens!$D$33/Gegevens!$C$10,0)</f>
        <v>8566</v>
      </c>
      <c r="E8" s="129">
        <f>ROUNDUP(Gegevens!$F$33/Gegevens!$C$10,0)</f>
        <v>6614</v>
      </c>
      <c r="F8" s="129">
        <f>ROUNDUP(Gegevens!$G$33/Gegevens!$E$10,0)</f>
        <v>4666</v>
      </c>
    </row>
    <row r="9" spans="1:14" x14ac:dyDescent="0.2">
      <c r="A9" s="21"/>
      <c r="B9" s="21"/>
      <c r="C9" s="21"/>
      <c r="D9" s="13"/>
      <c r="E9" s="13"/>
      <c r="F9" s="165"/>
      <c r="G9" s="13"/>
      <c r="H9" s="13"/>
      <c r="I9" s="13"/>
      <c r="J9" s="13"/>
      <c r="K9" s="13"/>
    </row>
    <row r="10" spans="1:14" x14ac:dyDescent="0.2">
      <c r="A10" s="46"/>
      <c r="B10" s="13"/>
      <c r="C10" s="13"/>
      <c r="D10" s="13"/>
      <c r="E10" s="13"/>
      <c r="F10" s="13"/>
      <c r="G10" s="13"/>
      <c r="H10" s="13"/>
      <c r="I10" s="13"/>
      <c r="J10" s="13"/>
      <c r="K10" s="13"/>
    </row>
    <row r="11" spans="1:14" x14ac:dyDescent="0.2">
      <c r="A11" s="166" t="s">
        <v>14</v>
      </c>
      <c r="B11" s="13"/>
      <c r="C11" s="13"/>
      <c r="D11" s="13"/>
      <c r="E11" s="13"/>
      <c r="F11" s="13"/>
      <c r="G11" s="13"/>
      <c r="H11" s="13"/>
      <c r="I11" s="13"/>
      <c r="J11" s="13"/>
      <c r="K11" s="13"/>
    </row>
    <row r="12" spans="1:14" x14ac:dyDescent="0.2">
      <c r="A12" s="13"/>
      <c r="B12" s="13"/>
      <c r="C12" s="13"/>
      <c r="D12" s="13"/>
      <c r="E12" s="13"/>
      <c r="F12" s="13"/>
      <c r="G12" s="13"/>
      <c r="H12" s="13"/>
      <c r="I12" s="13"/>
      <c r="J12" s="13"/>
      <c r="K12" s="13"/>
    </row>
    <row r="13" spans="1:14" x14ac:dyDescent="0.2">
      <c r="A13" s="15" t="s">
        <v>15</v>
      </c>
      <c r="B13" s="13"/>
      <c r="C13" s="13"/>
      <c r="D13" s="13"/>
      <c r="E13" s="13"/>
      <c r="F13" s="13"/>
      <c r="G13" s="13"/>
      <c r="H13" s="79"/>
      <c r="I13" s="13"/>
      <c r="J13" s="13"/>
      <c r="K13" s="13"/>
    </row>
    <row r="14" spans="1:14" x14ac:dyDescent="0.2">
      <c r="A14" s="15" t="s">
        <v>16</v>
      </c>
      <c r="B14" s="15"/>
      <c r="C14" s="15"/>
      <c r="D14" s="15"/>
      <c r="E14" s="13"/>
      <c r="F14" s="13"/>
      <c r="G14" s="13"/>
      <c r="H14" s="15" t="s">
        <v>17</v>
      </c>
      <c r="I14" s="13"/>
      <c r="J14" s="13"/>
      <c r="K14" s="13"/>
      <c r="L14" s="13"/>
      <c r="M14" s="13"/>
      <c r="N14" s="13"/>
    </row>
    <row r="15" spans="1:14" ht="25.5" x14ac:dyDescent="0.2">
      <c r="A15" s="13"/>
      <c r="B15" s="13"/>
      <c r="C15" s="167" t="s">
        <v>18</v>
      </c>
      <c r="D15" s="167" t="s">
        <v>19</v>
      </c>
      <c r="E15" s="167" t="s">
        <v>20</v>
      </c>
      <c r="F15" s="132"/>
      <c r="G15" s="13"/>
      <c r="H15" s="13"/>
      <c r="I15" s="13"/>
      <c r="J15" s="90" t="s">
        <v>55</v>
      </c>
      <c r="K15" s="90" t="s">
        <v>56</v>
      </c>
      <c r="L15" s="90" t="s">
        <v>83</v>
      </c>
      <c r="M15" s="90" t="s">
        <v>84</v>
      </c>
      <c r="N15" s="90" t="s">
        <v>20</v>
      </c>
    </row>
    <row r="16" spans="1:14" x14ac:dyDescent="0.2">
      <c r="A16" s="13" t="s">
        <v>21</v>
      </c>
      <c r="B16" s="13"/>
      <c r="C16" s="44">
        <f>ROUNDDOWN(Gegevens!$C$10/(1-Gegevens!$C$10),3)</f>
        <v>0.55800000000000005</v>
      </c>
      <c r="D16" s="44">
        <f>ROUNDDOWN(Gegevens!$C$11/(1-Gegevens!$C$11),3)</f>
        <v>0.59899999999999998</v>
      </c>
      <c r="E16" s="44">
        <f>ROUNDDOWN(Gegevens!$C$12/(1-Gegevens!$C$12),3)</f>
        <v>0.98</v>
      </c>
      <c r="F16" s="134"/>
      <c r="G16" s="13"/>
      <c r="H16" s="13" t="s">
        <v>21</v>
      </c>
      <c r="I16" s="13"/>
      <c r="J16" s="131">
        <f>ROUNDDOWN((1-Gegevens!$D$37)/(1-Gegevens!$D$37-0)-1,3)</f>
        <v>0</v>
      </c>
      <c r="K16" s="131">
        <f>ROUNDDOWN((1-Gegevens!$D$37)/(1-Gegevens!$D$37-Gegevens!$C$10)-1,3)</f>
        <v>0.60699999999999998</v>
      </c>
      <c r="L16" s="131">
        <f>ROUNDDOWN((1-Gegevens!$D$37)/(1-Gegevens!$D$37-Gegevens!$C$11)-1,3)</f>
        <v>0.65400000000000003</v>
      </c>
      <c r="M16" s="131">
        <f>ROUNDDOWN(Gegevens!$C$11/(1-Gegevens!$C$11),3)</f>
        <v>0.59899999999999998</v>
      </c>
      <c r="N16" s="131">
        <f>ROUNDDOWN(Gegevens!$C$12/(1-Gegevens!$C$12),3)</f>
        <v>0.98</v>
      </c>
    </row>
    <row r="17" spans="1:17" x14ac:dyDescent="0.2">
      <c r="A17" s="13" t="s">
        <v>22</v>
      </c>
      <c r="B17" s="13"/>
      <c r="C17" s="44">
        <f>ROUNDDOWN(Gegevens!$D$19/(1-Gegevens!$D$19),3)</f>
        <v>0.38200000000000001</v>
      </c>
      <c r="D17" s="44">
        <v>0</v>
      </c>
      <c r="E17" s="44">
        <v>0</v>
      </c>
      <c r="F17" s="134"/>
      <c r="G17" s="13"/>
      <c r="H17" s="13"/>
      <c r="I17" s="13"/>
      <c r="J17" s="46"/>
      <c r="K17" s="46"/>
      <c r="L17" s="46"/>
      <c r="M17" s="46"/>
      <c r="N17" s="46"/>
      <c r="O17" s="21"/>
    </row>
    <row r="18" spans="1:17" x14ac:dyDescent="0.2">
      <c r="A18" s="13" t="s">
        <v>23</v>
      </c>
      <c r="B18" s="13"/>
      <c r="C18" s="45">
        <f>ROUNDDOWN(Gegevens!$D$18/(1-Gegevens!$D$18),3)</f>
        <v>8.7999999999999995E-2</v>
      </c>
      <c r="D18" s="45">
        <f>ROUNDDOWN(Gegevens!$C$11/(1-Gegevens!$C$11),3)</f>
        <v>0.59899999999999998</v>
      </c>
      <c r="E18" s="45">
        <f>ROUNDDOWN(Gegevens!$C$12/(1-Gegevens!$C$12),3)</f>
        <v>0.98</v>
      </c>
      <c r="F18" s="134"/>
      <c r="G18" s="13"/>
      <c r="H18" s="13"/>
      <c r="I18" s="13"/>
      <c r="J18" s="64" t="s">
        <v>75</v>
      </c>
      <c r="K18" s="46"/>
      <c r="L18" s="46"/>
      <c r="M18" s="46"/>
      <c r="N18" s="46"/>
      <c r="O18" s="21"/>
    </row>
    <row r="19" spans="1:17" x14ac:dyDescent="0.2">
      <c r="A19" s="13"/>
      <c r="B19" s="13"/>
      <c r="C19" s="13"/>
      <c r="D19" s="13"/>
      <c r="E19" s="13"/>
      <c r="F19" s="21"/>
      <c r="G19" s="13"/>
      <c r="H19" s="13"/>
      <c r="I19" s="13"/>
      <c r="J19" s="64" t="s">
        <v>79</v>
      </c>
      <c r="K19" s="46"/>
      <c r="L19" s="46"/>
      <c r="M19" s="46"/>
      <c r="N19" s="46"/>
    </row>
    <row r="20" spans="1:17" x14ac:dyDescent="0.2">
      <c r="A20" s="13"/>
      <c r="B20" s="13"/>
      <c r="C20" s="13"/>
      <c r="D20" s="13"/>
      <c r="E20" s="13"/>
      <c r="F20" s="21"/>
      <c r="G20" s="13"/>
      <c r="H20" s="13"/>
      <c r="I20" s="13"/>
      <c r="J20" s="64" t="s">
        <v>76</v>
      </c>
      <c r="K20" s="13"/>
    </row>
    <row r="21" spans="1:17" x14ac:dyDescent="0.2">
      <c r="A21" s="13"/>
      <c r="B21" s="13"/>
      <c r="C21" s="13"/>
      <c r="D21" s="13"/>
      <c r="E21" s="13"/>
      <c r="F21" s="21"/>
      <c r="G21" s="13"/>
      <c r="H21" s="13"/>
      <c r="I21" s="13"/>
      <c r="J21" s="64" t="s">
        <v>77</v>
      </c>
      <c r="K21" s="13"/>
    </row>
    <row r="22" spans="1:17" x14ac:dyDescent="0.2">
      <c r="A22" s="13"/>
      <c r="B22" s="13"/>
      <c r="C22" s="13"/>
      <c r="D22" s="13"/>
      <c r="E22" s="13"/>
      <c r="F22" s="21"/>
      <c r="G22" s="13"/>
      <c r="H22" s="13"/>
      <c r="I22" s="13"/>
      <c r="J22" s="21"/>
      <c r="K22" s="13"/>
    </row>
    <row r="23" spans="1:17" x14ac:dyDescent="0.2">
      <c r="A23" s="15" t="s">
        <v>24</v>
      </c>
      <c r="B23" s="13"/>
      <c r="C23" s="13"/>
      <c r="D23" s="13"/>
      <c r="E23" s="13"/>
      <c r="F23" s="21"/>
      <c r="G23" s="13"/>
      <c r="H23" s="42"/>
      <c r="I23" s="21"/>
      <c r="J23" s="21"/>
      <c r="K23" s="21"/>
      <c r="L23" s="21"/>
      <c r="M23" s="21"/>
      <c r="N23" s="21"/>
    </row>
    <row r="24" spans="1:17" customFormat="1" x14ac:dyDescent="0.2">
      <c r="A24" s="15" t="s">
        <v>25</v>
      </c>
      <c r="B24" s="13"/>
      <c r="C24" s="13"/>
      <c r="D24" s="13"/>
      <c r="E24" s="13"/>
      <c r="F24" s="21"/>
      <c r="G24" s="13"/>
      <c r="H24" s="132"/>
      <c r="I24" s="132"/>
      <c r="J24" s="133"/>
      <c r="K24" s="133"/>
      <c r="L24" s="133"/>
      <c r="M24" s="133"/>
      <c r="N24" s="133"/>
      <c r="O24" s="31"/>
      <c r="P24" s="31"/>
      <c r="Q24" s="31"/>
    </row>
    <row r="25" spans="1:17" x14ac:dyDescent="0.2">
      <c r="A25" s="15" t="s">
        <v>16</v>
      </c>
      <c r="B25" s="15"/>
      <c r="C25" s="15"/>
      <c r="D25" s="15"/>
      <c r="E25" s="13"/>
      <c r="F25" s="21"/>
      <c r="G25" s="13"/>
      <c r="H25" s="132"/>
      <c r="I25" s="132"/>
      <c r="J25" s="134"/>
      <c r="K25" s="134"/>
      <c r="L25" s="134"/>
      <c r="M25" s="135"/>
      <c r="N25" s="135"/>
    </row>
    <row r="26" spans="1:17" x14ac:dyDescent="0.2">
      <c r="A26" s="13"/>
      <c r="B26" s="13"/>
      <c r="C26" s="167" t="s">
        <v>18</v>
      </c>
      <c r="D26" s="167" t="s">
        <v>19</v>
      </c>
      <c r="E26" s="167" t="s">
        <v>20</v>
      </c>
      <c r="F26" s="132"/>
      <c r="G26" s="13"/>
      <c r="H26" s="132"/>
      <c r="I26" s="132"/>
      <c r="J26" s="134"/>
      <c r="K26" s="134"/>
      <c r="L26" s="134"/>
      <c r="M26" s="136"/>
      <c r="N26" s="136"/>
    </row>
    <row r="27" spans="1:17" ht="13.5" customHeight="1" x14ac:dyDescent="0.2">
      <c r="A27" s="13" t="s">
        <v>21</v>
      </c>
      <c r="B27" s="13"/>
      <c r="C27" s="44">
        <f>ROUNDDOWN(Gegevens!$E$10/(1-Gegevens!$E$10),3)</f>
        <v>0.218</v>
      </c>
      <c r="D27" s="44">
        <f>ROUNDDOWN(Gegevens!$E$11/(1-Gegevens!$E$11),3)</f>
        <v>0.59899999999999998</v>
      </c>
      <c r="E27" s="44">
        <f>ROUNDDOWN(Gegevens!$E$12/(1-Gegevens!$E$12),3)</f>
        <v>0.98</v>
      </c>
      <c r="F27" s="134"/>
      <c r="G27" s="13"/>
      <c r="H27" s="132"/>
      <c r="I27" s="132"/>
      <c r="J27" s="134"/>
      <c r="K27" s="134"/>
      <c r="L27" s="134"/>
      <c r="M27" s="135"/>
      <c r="N27" s="135"/>
    </row>
    <row r="28" spans="1:17" x14ac:dyDescent="0.2">
      <c r="A28" s="13" t="s">
        <v>22</v>
      </c>
      <c r="B28" s="13"/>
      <c r="C28" s="44">
        <f>ROUNDDOWN(Gegevens!$E$19/(1-Gegevens!$E$19),3)</f>
        <v>0.108</v>
      </c>
      <c r="D28" s="44">
        <v>0</v>
      </c>
      <c r="E28" s="44">
        <v>0</v>
      </c>
      <c r="F28" s="134"/>
      <c r="G28" s="13"/>
      <c r="H28" s="13"/>
      <c r="I28" s="13"/>
      <c r="J28" s="13"/>
      <c r="K28" s="13"/>
    </row>
    <row r="29" spans="1:17" x14ac:dyDescent="0.2">
      <c r="A29" s="13" t="s">
        <v>23</v>
      </c>
      <c r="B29" s="13"/>
      <c r="C29" s="45">
        <f>ROUNDDOWN(Gegevens!$E$18/(1-Gegevens!$E$18),3)</f>
        <v>8.7999999999999995E-2</v>
      </c>
      <c r="D29" s="45">
        <f>ROUNDDOWN(Gegevens!$E$11/(1-Gegevens!$E$11),3)</f>
        <v>0.59899999999999998</v>
      </c>
      <c r="E29" s="45">
        <f>ROUNDDOWN(Gegevens!$E$12/(1-Gegevens!$E$12),3)</f>
        <v>0.98</v>
      </c>
      <c r="F29" s="134"/>
      <c r="G29" s="13"/>
      <c r="H29" s="13"/>
      <c r="I29" s="13"/>
      <c r="J29" s="13"/>
      <c r="K29" s="13"/>
    </row>
    <row r="30" spans="1:17" x14ac:dyDescent="0.2">
      <c r="A30" s="13"/>
      <c r="B30" s="13"/>
      <c r="C30" s="13"/>
      <c r="D30" s="13"/>
      <c r="E30" s="13"/>
      <c r="F30" s="21"/>
      <c r="G30" s="13"/>
      <c r="H30" s="13"/>
      <c r="I30" s="13"/>
      <c r="J30" s="13"/>
      <c r="K30" s="13"/>
    </row>
    <row r="31" spans="1:17" x14ac:dyDescent="0.2">
      <c r="A31" s="13"/>
      <c r="B31" s="13"/>
      <c r="C31" s="13"/>
      <c r="D31" s="13"/>
      <c r="E31" s="13"/>
      <c r="F31" s="13"/>
      <c r="G31" s="13"/>
      <c r="H31" s="13"/>
      <c r="I31" s="13"/>
      <c r="J31" s="13"/>
      <c r="K31" s="13"/>
    </row>
    <row r="32" spans="1:17" x14ac:dyDescent="0.2">
      <c r="A32" s="13"/>
      <c r="B32" s="13"/>
      <c r="C32" s="13"/>
      <c r="D32" s="13"/>
      <c r="E32" s="13"/>
      <c r="F32" s="13"/>
      <c r="G32" s="13"/>
      <c r="H32" s="13"/>
      <c r="I32" s="13"/>
      <c r="J32" s="13"/>
      <c r="K32" s="13"/>
    </row>
    <row r="33" spans="1:11" x14ac:dyDescent="0.2">
      <c r="A33" s="13"/>
      <c r="B33" s="13"/>
      <c r="C33" s="13"/>
      <c r="D33" s="13"/>
      <c r="E33" s="13"/>
      <c r="F33" s="13"/>
      <c r="G33" s="13"/>
      <c r="H33" s="13"/>
      <c r="I33" s="13"/>
      <c r="J33" s="13"/>
      <c r="K33"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Blad8"/>
  <dimension ref="A1:N136"/>
  <sheetViews>
    <sheetView tabSelected="1" workbookViewId="0">
      <selection activeCell="E9" sqref="E9"/>
    </sheetView>
  </sheetViews>
  <sheetFormatPr defaultColWidth="8.85546875" defaultRowHeight="12.75" x14ac:dyDescent="0.2"/>
  <cols>
    <col min="1" max="1" width="1.5703125" style="31" customWidth="1"/>
    <col min="2" max="2" width="11.5703125" style="31" customWidth="1"/>
    <col min="3" max="3" width="29.28515625" style="31" customWidth="1"/>
    <col min="4" max="4" width="13.28515625" style="31" customWidth="1"/>
    <col min="5" max="5" width="13.42578125" style="31" customWidth="1"/>
    <col min="6" max="6" width="4.28515625" style="31" customWidth="1"/>
    <col min="7" max="7" width="10.85546875" style="31" customWidth="1"/>
    <col min="8" max="8" width="29.140625" style="31" customWidth="1"/>
    <col min="9" max="9" width="13.7109375" style="31" customWidth="1"/>
    <col min="10" max="11" width="8.85546875" style="31"/>
    <col min="12" max="12" width="14.42578125" style="31" customWidth="1"/>
    <col min="13" max="13" width="20.85546875" style="31" customWidth="1"/>
    <col min="14" max="14" width="15.7109375" style="31" customWidth="1"/>
    <col min="15" max="16384" width="8.85546875" style="31"/>
  </cols>
  <sheetData>
    <row r="1" spans="1:14" ht="18" customHeight="1" x14ac:dyDescent="0.2">
      <c r="B1" s="144" t="s">
        <v>47</v>
      </c>
      <c r="C1" s="144"/>
      <c r="D1" s="144"/>
      <c r="E1" s="144"/>
      <c r="F1" s="144"/>
      <c r="G1" s="144"/>
      <c r="H1" s="145"/>
    </row>
    <row r="3" spans="1:14" x14ac:dyDescent="0.2">
      <c r="A3" s="13"/>
      <c r="B3" s="15" t="str">
        <f>'Berekening EH'!A2</f>
        <v>EINDHEFFINGSTABELLEN LOONHEFFING</v>
      </c>
      <c r="C3" s="13"/>
      <c r="D3" s="13"/>
      <c r="E3" s="13"/>
    </row>
    <row r="4" spans="1:14" ht="72" customHeight="1" thickBot="1" x14ac:dyDescent="0.25">
      <c r="A4" s="13"/>
      <c r="B4" s="363" t="s">
        <v>165</v>
      </c>
      <c r="C4" s="363"/>
      <c r="D4" s="363"/>
      <c r="E4" s="363"/>
      <c r="F4" s="363"/>
      <c r="G4" s="363"/>
      <c r="H4" s="363"/>
      <c r="I4" s="363"/>
      <c r="J4" s="363"/>
      <c r="K4" s="363"/>
      <c r="L4" s="363"/>
      <c r="M4" s="363"/>
      <c r="N4" s="363"/>
    </row>
    <row r="5" spans="1:14" ht="13.5" thickBot="1" x14ac:dyDescent="0.25">
      <c r="A5" s="21"/>
      <c r="B5" s="47" t="s">
        <v>26</v>
      </c>
      <c r="C5" s="49"/>
      <c r="D5" s="49"/>
      <c r="E5" s="49"/>
      <c r="F5" s="146"/>
      <c r="G5" s="147"/>
      <c r="H5" s="32"/>
    </row>
    <row r="6" spans="1:14" x14ac:dyDescent="0.2">
      <c r="A6" s="13"/>
      <c r="B6" s="15"/>
      <c r="C6" s="13"/>
      <c r="D6" s="13"/>
      <c r="E6" s="13"/>
    </row>
    <row r="7" spans="1:14" x14ac:dyDescent="0.2">
      <c r="A7" s="13"/>
      <c r="B7" s="50" t="s">
        <v>9</v>
      </c>
      <c r="C7" s="13"/>
      <c r="D7" s="13"/>
      <c r="E7" s="13"/>
      <c r="G7" s="50" t="s">
        <v>9</v>
      </c>
      <c r="H7" s="13"/>
      <c r="I7" s="13"/>
      <c r="L7" s="50" t="s">
        <v>9</v>
      </c>
      <c r="M7" s="13"/>
      <c r="N7" s="13"/>
    </row>
    <row r="8" spans="1:14" ht="12.75" customHeight="1" x14ac:dyDescent="0.2">
      <c r="A8" s="13"/>
      <c r="B8" s="3" t="s">
        <v>78</v>
      </c>
      <c r="E8" s="32"/>
      <c r="F8" s="32"/>
      <c r="G8" s="15" t="s">
        <v>53</v>
      </c>
      <c r="H8" s="13"/>
      <c r="L8" s="13" t="str">
        <f>"Alle landen: bijdrage ZVW ("&amp;Gegevens!D37*100&amp;"%) verschuldigd door werknemer"</f>
        <v>Alle landen: bijdrage ZVW (5,26%) verschuldigd door werknemer</v>
      </c>
    </row>
    <row r="9" spans="1:14" x14ac:dyDescent="0.2">
      <c r="A9" s="13"/>
      <c r="B9" s="51" t="s">
        <v>1</v>
      </c>
      <c r="C9" s="52" t="s">
        <v>27</v>
      </c>
      <c r="D9" s="53"/>
      <c r="E9" s="54"/>
      <c r="F9" s="54"/>
      <c r="G9" s="51" t="s">
        <v>1</v>
      </c>
      <c r="H9" s="162" t="s">
        <v>27</v>
      </c>
      <c r="I9" s="53"/>
      <c r="L9" s="51" t="s">
        <v>1</v>
      </c>
      <c r="M9" s="52" t="s">
        <v>27</v>
      </c>
      <c r="N9" s="53"/>
    </row>
    <row r="10" spans="1:14" ht="25.5" x14ac:dyDescent="0.2">
      <c r="A10" s="148"/>
      <c r="B10" s="55"/>
      <c r="C10" s="63" t="s">
        <v>4</v>
      </c>
      <c r="D10" s="149" t="s">
        <v>28</v>
      </c>
      <c r="E10" s="32"/>
      <c r="F10" s="32"/>
      <c r="G10" s="55"/>
      <c r="H10" s="163" t="s">
        <v>4</v>
      </c>
      <c r="I10" s="149" t="s">
        <v>28</v>
      </c>
      <c r="L10" s="55"/>
      <c r="M10" s="63" t="s">
        <v>4</v>
      </c>
      <c r="N10" s="149" t="s">
        <v>28</v>
      </c>
    </row>
    <row r="11" spans="1:14" x14ac:dyDescent="0.2">
      <c r="A11" s="32"/>
      <c r="B11" s="33">
        <f>'Berekening EH'!D7</f>
        <v>0</v>
      </c>
      <c r="C11" s="44">
        <f>'Berekening EH'!C16</f>
        <v>0.55800000000000005</v>
      </c>
      <c r="D11" s="57">
        <v>0</v>
      </c>
      <c r="G11" s="84">
        <f>B11</f>
        <v>0</v>
      </c>
      <c r="H11" s="44">
        <f>C11</f>
        <v>0.55800000000000005</v>
      </c>
      <c r="I11" s="57">
        <f>D11</f>
        <v>0</v>
      </c>
      <c r="L11" s="58">
        <f>'Berekening EH'!D7</f>
        <v>0</v>
      </c>
      <c r="M11" s="44">
        <f>'Berekening EH'!K16</f>
        <v>0.60699999999999998</v>
      </c>
      <c r="N11" s="57">
        <f>'Berekening EH'!J16</f>
        <v>0</v>
      </c>
    </row>
    <row r="12" spans="1:14" x14ac:dyDescent="0.2">
      <c r="A12" s="32"/>
      <c r="B12" s="58">
        <f>'Berekening EH'!D8</f>
        <v>8566</v>
      </c>
      <c r="C12" s="44">
        <f>'Berekening EH'!C16</f>
        <v>0.55800000000000005</v>
      </c>
      <c r="D12" s="44">
        <f>'Berekening EH'!C16</f>
        <v>0.55800000000000005</v>
      </c>
      <c r="G12" s="58">
        <f>'Berekening EH'!$E$8</f>
        <v>6614</v>
      </c>
      <c r="H12" s="44">
        <f>C12</f>
        <v>0.55800000000000005</v>
      </c>
      <c r="I12" s="44">
        <f>D12</f>
        <v>0.55800000000000005</v>
      </c>
      <c r="L12" s="58">
        <f>'Berekening EH'!D8</f>
        <v>8566</v>
      </c>
      <c r="M12" s="44">
        <f>'Berekening EH'!K16</f>
        <v>0.60699999999999998</v>
      </c>
      <c r="N12" s="44">
        <f>M12</f>
        <v>0.60699999999999998</v>
      </c>
    </row>
    <row r="13" spans="1:14" x14ac:dyDescent="0.2">
      <c r="A13" s="32"/>
      <c r="B13" s="129">
        <f>Gegevens!$B$11+1</f>
        <v>38442</v>
      </c>
      <c r="C13" s="44">
        <f>'Berekening EH'!D16</f>
        <v>0.59899999999999998</v>
      </c>
      <c r="D13" s="44">
        <f>'Berekening EH'!D16</f>
        <v>0.59899999999999998</v>
      </c>
      <c r="G13" s="58">
        <f>B13</f>
        <v>38442</v>
      </c>
      <c r="H13" s="44">
        <f t="shared" ref="H13:H14" si="0">C13</f>
        <v>0.59899999999999998</v>
      </c>
      <c r="I13" s="44">
        <f t="shared" ref="I13:I14" si="1">D13</f>
        <v>0.59899999999999998</v>
      </c>
      <c r="L13" s="129">
        <f>Gegevens!$B$11+1</f>
        <v>38442</v>
      </c>
      <c r="M13" s="44">
        <f>'Berekening EH'!L16</f>
        <v>0.65400000000000003</v>
      </c>
      <c r="N13" s="44">
        <f t="shared" ref="N13:N15" si="2">M13</f>
        <v>0.65400000000000003</v>
      </c>
    </row>
    <row r="14" spans="1:14" x14ac:dyDescent="0.2">
      <c r="A14" s="32"/>
      <c r="B14" s="129">
        <f>Gegevens!$B$12+1</f>
        <v>76818</v>
      </c>
      <c r="C14" s="44">
        <f>'Berekening EH'!E16</f>
        <v>0.98</v>
      </c>
      <c r="D14" s="44">
        <f>'Berekening EH'!E16</f>
        <v>0.98</v>
      </c>
      <c r="G14" s="58">
        <f>B14</f>
        <v>76818</v>
      </c>
      <c r="H14" s="44">
        <f t="shared" si="0"/>
        <v>0.98</v>
      </c>
      <c r="I14" s="44">
        <f t="shared" si="1"/>
        <v>0.98</v>
      </c>
      <c r="L14" s="130">
        <f>Gegevens!$D$38+1</f>
        <v>75865</v>
      </c>
      <c r="M14" s="59">
        <f>'Berekening EH'!M16</f>
        <v>0.59899999999999998</v>
      </c>
      <c r="N14" s="44">
        <f t="shared" si="2"/>
        <v>0.59899999999999998</v>
      </c>
    </row>
    <row r="15" spans="1:14" x14ac:dyDescent="0.2">
      <c r="A15" s="32"/>
      <c r="B15" s="168"/>
      <c r="C15" s="135"/>
      <c r="D15" s="134"/>
      <c r="E15" s="169"/>
      <c r="F15" s="169"/>
      <c r="G15" s="168"/>
      <c r="H15" s="134"/>
      <c r="I15" s="134"/>
      <c r="L15" s="159">
        <f>Gegevens!$B$12+1</f>
        <v>76818</v>
      </c>
      <c r="M15" s="43">
        <f>'Berekening EH'!N16</f>
        <v>0.98</v>
      </c>
      <c r="N15" s="44">
        <f t="shared" si="2"/>
        <v>0.98</v>
      </c>
    </row>
    <row r="16" spans="1:14" x14ac:dyDescent="0.2">
      <c r="A16" s="32"/>
      <c r="B16" s="60"/>
      <c r="C16" s="32"/>
      <c r="D16" s="32"/>
      <c r="E16" s="46"/>
      <c r="G16" s="60"/>
      <c r="H16" s="21"/>
      <c r="I16" s="32"/>
    </row>
    <row r="17" spans="2:9" x14ac:dyDescent="0.2">
      <c r="B17" s="42" t="s">
        <v>29</v>
      </c>
      <c r="C17" s="21"/>
      <c r="D17" s="21"/>
      <c r="G17" s="42" t="s">
        <v>29</v>
      </c>
      <c r="H17" s="21"/>
      <c r="I17" s="21"/>
    </row>
    <row r="18" spans="2:9" x14ac:dyDescent="0.2">
      <c r="B18" s="3" t="s">
        <v>78</v>
      </c>
      <c r="C18" s="21"/>
      <c r="D18" s="21"/>
      <c r="E18" s="21"/>
      <c r="G18" s="15" t="s">
        <v>53</v>
      </c>
      <c r="H18" s="21"/>
      <c r="I18" s="21"/>
    </row>
    <row r="19" spans="2:9" x14ac:dyDescent="0.2">
      <c r="B19" s="36" t="s">
        <v>1</v>
      </c>
      <c r="C19" s="52" t="s">
        <v>27</v>
      </c>
      <c r="D19" s="61"/>
      <c r="E19" s="62"/>
      <c r="G19" s="36" t="s">
        <v>1</v>
      </c>
      <c r="H19" s="162" t="s">
        <v>27</v>
      </c>
      <c r="I19" s="61"/>
    </row>
    <row r="20" spans="2:9" ht="25.5" x14ac:dyDescent="0.2">
      <c r="B20" s="55"/>
      <c r="C20" s="63" t="s">
        <v>4</v>
      </c>
      <c r="D20" s="149" t="s">
        <v>28</v>
      </c>
      <c r="G20" s="55"/>
      <c r="H20" s="163" t="s">
        <v>4</v>
      </c>
      <c r="I20" s="149" t="s">
        <v>28</v>
      </c>
    </row>
    <row r="21" spans="2:9" x14ac:dyDescent="0.2">
      <c r="B21" s="33">
        <f>'Berekening EH'!D7</f>
        <v>0</v>
      </c>
      <c r="C21" s="56">
        <f>Gegevens!$C$10</f>
        <v>0.35819999999999996</v>
      </c>
      <c r="D21" s="59">
        <v>0</v>
      </c>
      <c r="G21" s="84">
        <f>B21</f>
        <v>0</v>
      </c>
      <c r="H21" s="44">
        <f>C21</f>
        <v>0.35819999999999996</v>
      </c>
      <c r="I21" s="57">
        <f>D21</f>
        <v>0</v>
      </c>
    </row>
    <row r="22" spans="2:9" x14ac:dyDescent="0.2">
      <c r="B22" s="129">
        <f>'Berekening EH'!D8</f>
        <v>8566</v>
      </c>
      <c r="C22" s="56">
        <f>Gegevens!$C$10</f>
        <v>0.35819999999999996</v>
      </c>
      <c r="D22" s="56">
        <f>Gegevens!$C$10</f>
        <v>0.35819999999999996</v>
      </c>
      <c r="G22" s="58">
        <f>'Berekening EH'!$E$8</f>
        <v>6614</v>
      </c>
      <c r="H22" s="44">
        <f>C22</f>
        <v>0.35819999999999996</v>
      </c>
      <c r="I22" s="44">
        <f>D22</f>
        <v>0.35819999999999996</v>
      </c>
    </row>
    <row r="23" spans="2:9" x14ac:dyDescent="0.2">
      <c r="B23" s="129">
        <f>Gegevens!$B$11+1</f>
        <v>38442</v>
      </c>
      <c r="C23" s="56">
        <f>Gegevens!$C$11</f>
        <v>0.37480000000000002</v>
      </c>
      <c r="D23" s="56">
        <f>Gegevens!$C$11</f>
        <v>0.37480000000000002</v>
      </c>
      <c r="G23" s="58">
        <f>B23</f>
        <v>38442</v>
      </c>
      <c r="H23" s="44">
        <f t="shared" ref="H23:H24" si="3">C23</f>
        <v>0.37480000000000002</v>
      </c>
      <c r="I23" s="44">
        <f t="shared" ref="I23:I24" si="4">D23</f>
        <v>0.37480000000000002</v>
      </c>
    </row>
    <row r="24" spans="2:9" x14ac:dyDescent="0.2">
      <c r="B24" s="129">
        <f>Gegevens!$B$12+1</f>
        <v>76818</v>
      </c>
      <c r="C24" s="56">
        <f>Gegevens!$C$12</f>
        <v>0.495</v>
      </c>
      <c r="D24" s="56">
        <f>Gegevens!$C$12</f>
        <v>0.495</v>
      </c>
      <c r="G24" s="58">
        <f>B24</f>
        <v>76818</v>
      </c>
      <c r="H24" s="44">
        <f t="shared" si="3"/>
        <v>0.495</v>
      </c>
      <c r="I24" s="44">
        <f t="shared" si="4"/>
        <v>0.495</v>
      </c>
    </row>
    <row r="25" spans="2:9" x14ac:dyDescent="0.2">
      <c r="C25" s="32"/>
      <c r="D25" s="32"/>
      <c r="E25" s="29"/>
    </row>
    <row r="26" spans="2:9" x14ac:dyDescent="0.2">
      <c r="B26" s="15" t="s">
        <v>30</v>
      </c>
      <c r="C26" s="15"/>
      <c r="D26" s="15"/>
      <c r="E26" s="15"/>
    </row>
    <row r="27" spans="2:9" x14ac:dyDescent="0.2">
      <c r="B27" s="13"/>
      <c r="C27" s="13"/>
      <c r="D27" s="13"/>
      <c r="E27" s="13"/>
    </row>
    <row r="28" spans="2:9" x14ac:dyDescent="0.2">
      <c r="B28" s="13" t="s">
        <v>31</v>
      </c>
      <c r="C28" s="13"/>
      <c r="D28" s="13"/>
      <c r="E28" s="13"/>
    </row>
    <row r="29" spans="2:9" x14ac:dyDescent="0.2">
      <c r="B29" s="13" t="s">
        <v>32</v>
      </c>
      <c r="C29" s="13"/>
      <c r="D29" s="13"/>
      <c r="E29" s="13"/>
    </row>
    <row r="30" spans="2:9" x14ac:dyDescent="0.2">
      <c r="B30" s="13" t="s">
        <v>33</v>
      </c>
      <c r="C30" s="13"/>
      <c r="D30" s="13"/>
      <c r="E30" s="13"/>
    </row>
    <row r="31" spans="2:9" x14ac:dyDescent="0.2">
      <c r="B31" s="13"/>
      <c r="C31" s="13"/>
      <c r="D31" s="13"/>
      <c r="E31" s="13"/>
    </row>
    <row r="32" spans="2:9" x14ac:dyDescent="0.2">
      <c r="B32" s="15" t="s">
        <v>34</v>
      </c>
      <c r="C32" s="15"/>
      <c r="D32" s="15"/>
      <c r="E32" s="15"/>
    </row>
    <row r="33" spans="1:10" x14ac:dyDescent="0.2">
      <c r="B33" s="15" t="s">
        <v>113</v>
      </c>
      <c r="C33" s="15"/>
      <c r="D33" s="15"/>
      <c r="E33" s="15"/>
    </row>
    <row r="34" spans="1:10" x14ac:dyDescent="0.2">
      <c r="B34" s="64" t="s">
        <v>7</v>
      </c>
      <c r="C34" s="64"/>
      <c r="D34" s="64"/>
      <c r="E34" s="64"/>
      <c r="G34" s="64" t="s">
        <v>8</v>
      </c>
      <c r="H34" s="64"/>
    </row>
    <row r="35" spans="1:10" x14ac:dyDescent="0.2">
      <c r="C35" s="32"/>
      <c r="D35" s="32"/>
      <c r="E35" s="21"/>
      <c r="G35" s="13"/>
      <c r="H35" s="13"/>
    </row>
    <row r="36" spans="1:10" x14ac:dyDescent="0.2">
      <c r="A36" s="43"/>
      <c r="B36" s="65">
        <f>'Berekening EH'!C16</f>
        <v>0.55800000000000005</v>
      </c>
      <c r="C36" s="43" t="str">
        <f>"en jaarloon &lt; " &amp; $B$13</f>
        <v>en jaarloon &lt; 38442</v>
      </c>
      <c r="D36" s="66" t="s">
        <v>35</v>
      </c>
      <c r="E36" s="65">
        <f>'Berekening EH'!C17</f>
        <v>0.38200000000000001</v>
      </c>
      <c r="G36" s="65">
        <f>Gegevens!$C$10</f>
        <v>0.35819999999999996</v>
      </c>
      <c r="H36" s="43" t="str">
        <f>"en jaarloon &lt; " &amp; $B$13</f>
        <v>en jaarloon &lt; 38442</v>
      </c>
      <c r="I36" s="66" t="s">
        <v>35</v>
      </c>
      <c r="J36" s="43">
        <f>Gegevens!$D$19</f>
        <v>0.27649999999999997</v>
      </c>
    </row>
    <row r="37" spans="1:10" x14ac:dyDescent="0.2">
      <c r="A37" s="43"/>
      <c r="B37" s="67">
        <f>'Berekening EH'!D16</f>
        <v>0.59899999999999998</v>
      </c>
      <c r="C37" s="43" t="str">
        <f>"en hoger en jaarloon &gt;= " &amp; $B$13</f>
        <v>en hoger en jaarloon &gt;= 38442</v>
      </c>
      <c r="D37" s="66" t="s">
        <v>35</v>
      </c>
      <c r="E37" s="68">
        <f>'Berekening EH'!E28</f>
        <v>0</v>
      </c>
      <c r="G37" s="65">
        <f>Gegevens!$C$11</f>
        <v>0.37480000000000002</v>
      </c>
      <c r="H37" s="43" t="str">
        <f>"en hoger en jaarloon &gt;= " &amp; $B$13</f>
        <v>en hoger en jaarloon &gt;= 38442</v>
      </c>
      <c r="I37" s="66" t="s">
        <v>35</v>
      </c>
      <c r="J37" s="43">
        <v>0</v>
      </c>
    </row>
    <row r="38" spans="1:10" x14ac:dyDescent="0.2">
      <c r="A38" s="43"/>
      <c r="B38" s="67"/>
      <c r="C38" s="69"/>
      <c r="D38" s="69"/>
      <c r="E38" s="68"/>
      <c r="G38" s="65"/>
      <c r="H38" s="65"/>
      <c r="I38" s="69"/>
    </row>
    <row r="39" spans="1:10" x14ac:dyDescent="0.2">
      <c r="B39" s="15" t="s">
        <v>37</v>
      </c>
      <c r="C39" s="32"/>
      <c r="D39" s="32"/>
      <c r="E39" s="21"/>
      <c r="I39" s="32"/>
    </row>
    <row r="40" spans="1:10" x14ac:dyDescent="0.2">
      <c r="B40" s="15" t="s">
        <v>113</v>
      </c>
      <c r="C40" s="32"/>
      <c r="D40" s="32"/>
      <c r="E40" s="21"/>
      <c r="I40" s="32"/>
    </row>
    <row r="41" spans="1:10" x14ac:dyDescent="0.2">
      <c r="B41" s="64" t="s">
        <v>7</v>
      </c>
      <c r="C41" s="32"/>
      <c r="D41" s="32"/>
      <c r="E41" s="21"/>
      <c r="G41" s="64" t="s">
        <v>8</v>
      </c>
      <c r="H41" s="64"/>
      <c r="I41" s="32"/>
    </row>
    <row r="42" spans="1:10" x14ac:dyDescent="0.2">
      <c r="C42" s="32"/>
      <c r="D42" s="32"/>
      <c r="E42" s="21"/>
      <c r="G42" s="13"/>
      <c r="H42" s="13"/>
      <c r="I42" s="32"/>
    </row>
    <row r="43" spans="1:10" x14ac:dyDescent="0.2">
      <c r="A43" s="43"/>
      <c r="B43" s="65">
        <f>'Berekening EH'!C16</f>
        <v>0.55800000000000005</v>
      </c>
      <c r="C43" s="43" t="str">
        <f>"en jaarloon &lt; " &amp; $B$13</f>
        <v>en jaarloon &lt; 38442</v>
      </c>
      <c r="D43" s="66" t="s">
        <v>35</v>
      </c>
      <c r="E43" s="65">
        <f>'Berekening EH'!C18</f>
        <v>8.7999999999999995E-2</v>
      </c>
      <c r="G43" s="65">
        <f>Gegevens!$C$10</f>
        <v>0.35819999999999996</v>
      </c>
      <c r="H43" s="43" t="str">
        <f>"en jaarloon &lt; " &amp; $B$13</f>
        <v>en jaarloon &lt; 38442</v>
      </c>
      <c r="I43" s="66" t="s">
        <v>35</v>
      </c>
      <c r="J43" s="43">
        <f>Gegevens!$D$18</f>
        <v>8.1699999999999995E-2</v>
      </c>
    </row>
    <row r="44" spans="1:10" x14ac:dyDescent="0.2">
      <c r="C44" s="32"/>
      <c r="D44" s="32"/>
      <c r="E44" s="21"/>
    </row>
    <row r="45" spans="1:10" x14ac:dyDescent="0.2">
      <c r="B45" s="70" t="s">
        <v>38</v>
      </c>
      <c r="C45" s="69"/>
      <c r="D45" s="69"/>
      <c r="E45" s="65"/>
      <c r="F45" s="13"/>
      <c r="G45" s="65"/>
      <c r="H45" s="65"/>
    </row>
    <row r="46" spans="1:10" x14ac:dyDescent="0.2">
      <c r="B46" s="65" t="s">
        <v>39</v>
      </c>
      <c r="C46" s="69"/>
      <c r="D46" s="69"/>
      <c r="E46" s="65"/>
      <c r="F46" s="13"/>
      <c r="G46" s="65"/>
      <c r="H46" s="65"/>
    </row>
    <row r="47" spans="1:10" x14ac:dyDescent="0.2">
      <c r="B47" s="65"/>
      <c r="C47" s="69"/>
      <c r="D47" s="69"/>
      <c r="E47" s="65"/>
      <c r="F47" s="13"/>
      <c r="G47" s="65"/>
      <c r="H47" s="65"/>
    </row>
    <row r="48" spans="1:10" x14ac:dyDescent="0.2">
      <c r="B48" s="70" t="s">
        <v>40</v>
      </c>
      <c r="C48" s="69"/>
      <c r="D48" s="69"/>
      <c r="E48" s="65"/>
      <c r="F48" s="13"/>
      <c r="G48" s="65"/>
      <c r="H48" s="65"/>
    </row>
    <row r="49" spans="2:9" x14ac:dyDescent="0.2">
      <c r="B49" s="15" t="s">
        <v>113</v>
      </c>
      <c r="C49" s="69"/>
      <c r="D49" s="69"/>
      <c r="E49" s="65"/>
      <c r="F49" s="13"/>
      <c r="G49" s="65"/>
      <c r="H49" s="65"/>
    </row>
    <row r="50" spans="2:9" x14ac:dyDescent="0.2">
      <c r="D50" s="150" t="s">
        <v>9</v>
      </c>
      <c r="E50" s="151" t="s">
        <v>10</v>
      </c>
      <c r="H50" s="152"/>
    </row>
    <row r="51" spans="2:9" x14ac:dyDescent="0.2">
      <c r="D51" s="153"/>
      <c r="E51" s="154" t="s">
        <v>11</v>
      </c>
      <c r="H51" s="152"/>
    </row>
    <row r="52" spans="2:9" x14ac:dyDescent="0.2">
      <c r="B52" s="31" t="s">
        <v>4</v>
      </c>
      <c r="D52" s="155">
        <f>'Aann.v.werk'!$D$18</f>
        <v>0.53800000000000003</v>
      </c>
      <c r="E52" s="74">
        <f>'Aann.v.werk'!$E$18</f>
        <v>0.35</v>
      </c>
      <c r="H52" s="156"/>
    </row>
    <row r="53" spans="2:9" x14ac:dyDescent="0.2">
      <c r="B53" s="31" t="s">
        <v>3</v>
      </c>
      <c r="D53" s="155">
        <f>'Aann.v.werk'!$D$19</f>
        <v>6.3E-2</v>
      </c>
      <c r="E53" s="157">
        <f>'Aann.v.werk'!$E$19</f>
        <v>0.06</v>
      </c>
      <c r="H53" s="156"/>
    </row>
    <row r="54" spans="2:9" x14ac:dyDescent="0.2">
      <c r="C54" s="32"/>
    </row>
    <row r="55" spans="2:9" x14ac:dyDescent="0.2">
      <c r="B55" s="70" t="s">
        <v>114</v>
      </c>
      <c r="C55" s="69"/>
      <c r="D55" s="13"/>
      <c r="E55" s="65"/>
      <c r="H55" s="65"/>
    </row>
    <row r="56" spans="2:9" x14ac:dyDescent="0.2">
      <c r="B56" s="15" t="s">
        <v>113</v>
      </c>
      <c r="C56" s="69"/>
      <c r="D56" s="13"/>
      <c r="E56" s="65"/>
      <c r="H56" s="65"/>
    </row>
    <row r="57" spans="2:9" x14ac:dyDescent="0.2">
      <c r="B57" s="65" t="s">
        <v>42</v>
      </c>
      <c r="C57" s="69"/>
      <c r="E57" s="65">
        <f>Gegevens!$D$22</f>
        <v>1.083</v>
      </c>
      <c r="H57" s="65"/>
    </row>
    <row r="58" spans="2:9" x14ac:dyDescent="0.2">
      <c r="B58" s="65" t="s">
        <v>29</v>
      </c>
      <c r="C58" s="69"/>
      <c r="D58" s="13"/>
      <c r="E58" s="65">
        <f>Gegevens!$D$21</f>
        <v>0.52</v>
      </c>
      <c r="H58" s="65"/>
    </row>
    <row r="59" spans="2:9" x14ac:dyDescent="0.2">
      <c r="C59" s="32"/>
      <c r="D59" s="32"/>
      <c r="E59" s="21"/>
    </row>
    <row r="60" spans="2:9" x14ac:dyDescent="0.2">
      <c r="B60" s="15" t="str">
        <f>'Berekening EH'!A2</f>
        <v>EINDHEFFINGSTABELLEN LOONHEFFING</v>
      </c>
      <c r="C60" s="32"/>
      <c r="D60" s="32"/>
      <c r="E60" s="21"/>
    </row>
    <row r="61" spans="2:9" ht="13.5" thickBot="1" x14ac:dyDescent="0.25">
      <c r="B61" s="15"/>
      <c r="C61" s="32"/>
      <c r="D61" s="32"/>
      <c r="E61" s="21"/>
    </row>
    <row r="62" spans="2:9" ht="13.5" thickBot="1" x14ac:dyDescent="0.25">
      <c r="B62" s="47" t="s">
        <v>43</v>
      </c>
      <c r="C62" s="48"/>
      <c r="D62" s="48"/>
      <c r="E62" s="48"/>
      <c r="F62" s="146"/>
      <c r="G62" s="146"/>
      <c r="H62" s="146"/>
      <c r="I62" s="147"/>
    </row>
    <row r="64" spans="2:9" x14ac:dyDescent="0.2">
      <c r="B64" s="15" t="s">
        <v>9</v>
      </c>
      <c r="G64" s="50" t="s">
        <v>9</v>
      </c>
      <c r="I64" s="13"/>
    </row>
    <row r="65" spans="2:9" ht="12.75" customHeight="1" x14ac:dyDescent="0.2">
      <c r="B65" s="3" t="s">
        <v>78</v>
      </c>
      <c r="C65" s="21"/>
      <c r="G65" s="15" t="s">
        <v>53</v>
      </c>
      <c r="H65" s="13"/>
    </row>
    <row r="66" spans="2:9" x14ac:dyDescent="0.2">
      <c r="B66" s="71" t="s">
        <v>1</v>
      </c>
      <c r="C66" s="52" t="s">
        <v>27</v>
      </c>
      <c r="D66" s="52"/>
      <c r="E66" s="52"/>
      <c r="F66" s="72"/>
      <c r="G66" s="51" t="s">
        <v>1</v>
      </c>
      <c r="H66" s="162" t="s">
        <v>27</v>
      </c>
      <c r="I66" s="53"/>
    </row>
    <row r="67" spans="2:9" ht="25.5" x14ac:dyDescent="0.2">
      <c r="B67" s="73"/>
      <c r="C67" s="149" t="s">
        <v>4</v>
      </c>
      <c r="D67" s="149" t="s">
        <v>28</v>
      </c>
      <c r="F67" s="32"/>
      <c r="G67" s="55"/>
      <c r="H67" s="163" t="s">
        <v>4</v>
      </c>
      <c r="I67" s="149" t="s">
        <v>28</v>
      </c>
    </row>
    <row r="68" spans="2:9" x14ac:dyDescent="0.2">
      <c r="B68" s="158">
        <f>'Berekening EH'!D7</f>
        <v>0</v>
      </c>
      <c r="C68" s="74">
        <f t="shared" ref="C68:D71" si="5">C88</f>
        <v>0.218</v>
      </c>
      <c r="D68" s="74">
        <f t="shared" si="5"/>
        <v>0</v>
      </c>
      <c r="G68" s="84">
        <f>B68</f>
        <v>0</v>
      </c>
      <c r="H68" s="44">
        <f>C68</f>
        <v>0.218</v>
      </c>
      <c r="I68" s="57">
        <f>D68</f>
        <v>0</v>
      </c>
    </row>
    <row r="69" spans="2:9" x14ac:dyDescent="0.2">
      <c r="B69" s="159">
        <f>'Berekening EH'!D8</f>
        <v>8566</v>
      </c>
      <c r="C69" s="34">
        <f t="shared" si="5"/>
        <v>0.218</v>
      </c>
      <c r="D69" s="34">
        <f t="shared" si="5"/>
        <v>0.218</v>
      </c>
      <c r="G69" s="58">
        <f>'Berekening EH'!$F$8</f>
        <v>4666</v>
      </c>
      <c r="H69" s="44">
        <f>C69</f>
        <v>0.218</v>
      </c>
      <c r="I69" s="44">
        <f>D69</f>
        <v>0.218</v>
      </c>
    </row>
    <row r="70" spans="2:9" x14ac:dyDescent="0.2">
      <c r="B70" s="129">
        <f>Gegevens!$D$11+1</f>
        <v>40503</v>
      </c>
      <c r="C70" s="34">
        <f t="shared" si="5"/>
        <v>0.59899999999999998</v>
      </c>
      <c r="D70" s="34">
        <f t="shared" si="5"/>
        <v>0.59899999999999998</v>
      </c>
      <c r="G70" s="58">
        <f>B70</f>
        <v>40503</v>
      </c>
      <c r="H70" s="44">
        <f t="shared" ref="H70:H71" si="6">C70</f>
        <v>0.59899999999999998</v>
      </c>
      <c r="I70" s="44">
        <f t="shared" ref="I70:I71" si="7">D70</f>
        <v>0.59899999999999998</v>
      </c>
    </row>
    <row r="71" spans="2:9" x14ac:dyDescent="0.2">
      <c r="B71" s="129">
        <f>Gegevens!$D$12+1</f>
        <v>76818</v>
      </c>
      <c r="C71" s="34">
        <f t="shared" si="5"/>
        <v>0.98</v>
      </c>
      <c r="D71" s="34">
        <f t="shared" si="5"/>
        <v>0.98</v>
      </c>
      <c r="G71" s="58">
        <f>B71</f>
        <v>76818</v>
      </c>
      <c r="H71" s="44">
        <f t="shared" si="6"/>
        <v>0.98</v>
      </c>
      <c r="I71" s="44">
        <f t="shared" si="7"/>
        <v>0.98</v>
      </c>
    </row>
    <row r="72" spans="2:9" x14ac:dyDescent="0.2">
      <c r="G72" s="13"/>
      <c r="H72" s="13"/>
    </row>
    <row r="73" spans="2:9" x14ac:dyDescent="0.2">
      <c r="B73" s="15" t="s">
        <v>29</v>
      </c>
      <c r="C73" s="13"/>
      <c r="D73" s="13"/>
      <c r="E73" s="13"/>
      <c r="G73" s="42" t="s">
        <v>29</v>
      </c>
      <c r="H73" s="21"/>
      <c r="I73" s="21"/>
    </row>
    <row r="74" spans="2:9" x14ac:dyDescent="0.2">
      <c r="B74" s="3" t="s">
        <v>78</v>
      </c>
      <c r="C74" s="21"/>
      <c r="G74" s="15" t="s">
        <v>53</v>
      </c>
      <c r="H74" s="21"/>
      <c r="I74" s="21"/>
    </row>
    <row r="75" spans="2:9" x14ac:dyDescent="0.2">
      <c r="B75" s="36" t="s">
        <v>1</v>
      </c>
      <c r="C75" s="52" t="s">
        <v>27</v>
      </c>
      <c r="D75" s="75"/>
      <c r="E75" s="62"/>
      <c r="G75" s="36" t="s">
        <v>1</v>
      </c>
      <c r="H75" s="162" t="s">
        <v>27</v>
      </c>
      <c r="I75" s="61"/>
    </row>
    <row r="76" spans="2:9" ht="25.5" x14ac:dyDescent="0.2">
      <c r="B76" s="55"/>
      <c r="C76" s="63" t="s">
        <v>4</v>
      </c>
      <c r="D76" s="149" t="s">
        <v>28</v>
      </c>
      <c r="G76" s="55"/>
      <c r="H76" s="163" t="s">
        <v>4</v>
      </c>
      <c r="I76" s="149" t="s">
        <v>28</v>
      </c>
    </row>
    <row r="77" spans="2:9" x14ac:dyDescent="0.2">
      <c r="B77" s="158">
        <f>'Berekening EH'!D7</f>
        <v>0</v>
      </c>
      <c r="C77" s="76">
        <f t="shared" ref="C77:D80" si="8">C97</f>
        <v>0.17919999999999997</v>
      </c>
      <c r="D77" s="76">
        <f t="shared" si="8"/>
        <v>0</v>
      </c>
      <c r="G77" s="84">
        <f>B77</f>
        <v>0</v>
      </c>
      <c r="H77" s="44">
        <f>C77</f>
        <v>0.17919999999999997</v>
      </c>
      <c r="I77" s="57">
        <f>D77</f>
        <v>0</v>
      </c>
    </row>
    <row r="78" spans="2:9" x14ac:dyDescent="0.2">
      <c r="B78" s="159">
        <f>'Berekening EH'!D8</f>
        <v>8566</v>
      </c>
      <c r="C78" s="34">
        <f t="shared" si="8"/>
        <v>0.17919999999999997</v>
      </c>
      <c r="D78" s="34">
        <f t="shared" si="8"/>
        <v>0.17919999999999997</v>
      </c>
      <c r="G78" s="58">
        <f>'Berekening EH'!$F$8</f>
        <v>4666</v>
      </c>
      <c r="H78" s="44">
        <f>C78</f>
        <v>0.17919999999999997</v>
      </c>
      <c r="I78" s="44">
        <f>D78</f>
        <v>0.17919999999999997</v>
      </c>
    </row>
    <row r="79" spans="2:9" x14ac:dyDescent="0.2">
      <c r="B79" s="129">
        <f>Gegevens!$D$11+1</f>
        <v>40503</v>
      </c>
      <c r="C79" s="34">
        <f t="shared" si="8"/>
        <v>0.37480000000000002</v>
      </c>
      <c r="D79" s="34">
        <f t="shared" si="8"/>
        <v>0.37480000000000002</v>
      </c>
      <c r="G79" s="58">
        <f>B79</f>
        <v>40503</v>
      </c>
      <c r="H79" s="44">
        <f t="shared" ref="H79:H80" si="9">C79</f>
        <v>0.37480000000000002</v>
      </c>
      <c r="I79" s="44">
        <f t="shared" ref="I79:I80" si="10">D79</f>
        <v>0.37480000000000002</v>
      </c>
    </row>
    <row r="80" spans="2:9" x14ac:dyDescent="0.2">
      <c r="B80" s="129">
        <f>Gegevens!$D$12+1</f>
        <v>76818</v>
      </c>
      <c r="C80" s="34">
        <f t="shared" si="8"/>
        <v>0.495</v>
      </c>
      <c r="D80" s="34">
        <f t="shared" si="8"/>
        <v>0.495</v>
      </c>
      <c r="G80" s="58">
        <f>B80</f>
        <v>76818</v>
      </c>
      <c r="H80" s="44">
        <f t="shared" si="9"/>
        <v>0.495</v>
      </c>
      <c r="I80" s="44">
        <f t="shared" si="10"/>
        <v>0.495</v>
      </c>
    </row>
    <row r="81" spans="2:10" ht="13.5" thickBot="1" x14ac:dyDescent="0.25">
      <c r="B81" s="15"/>
      <c r="C81" s="32"/>
      <c r="D81" s="32"/>
      <c r="E81" s="21"/>
      <c r="G81" s="13"/>
      <c r="H81" s="13"/>
    </row>
    <row r="82" spans="2:10" ht="13.5" thickBot="1" x14ac:dyDescent="0.25">
      <c r="B82" s="47" t="s">
        <v>44</v>
      </c>
      <c r="C82" s="48"/>
      <c r="D82" s="48"/>
      <c r="E82" s="48"/>
      <c r="F82" s="146"/>
      <c r="G82" s="49"/>
      <c r="H82" s="49"/>
      <c r="I82" s="147"/>
      <c r="J82" s="32"/>
    </row>
    <row r="83" spans="2:10" x14ac:dyDescent="0.2">
      <c r="C83" s="32"/>
      <c r="D83" s="32"/>
      <c r="E83" s="21"/>
      <c r="G83" s="13"/>
      <c r="H83" s="13"/>
    </row>
    <row r="84" spans="2:10" x14ac:dyDescent="0.2">
      <c r="B84" s="15" t="s">
        <v>9</v>
      </c>
      <c r="C84" s="32"/>
      <c r="D84" s="32"/>
      <c r="E84" s="21"/>
      <c r="G84" s="50" t="s">
        <v>9</v>
      </c>
      <c r="H84" s="13"/>
      <c r="I84" s="13"/>
    </row>
    <row r="85" spans="2:10" ht="12.75" customHeight="1" x14ac:dyDescent="0.2">
      <c r="B85" s="3" t="s">
        <v>78</v>
      </c>
      <c r="G85" s="15" t="s">
        <v>53</v>
      </c>
      <c r="H85" s="13"/>
    </row>
    <row r="86" spans="2:10" x14ac:dyDescent="0.2">
      <c r="B86" s="71" t="s">
        <v>1</v>
      </c>
      <c r="C86" s="52" t="s">
        <v>27</v>
      </c>
      <c r="D86" s="77"/>
      <c r="F86" s="72"/>
      <c r="G86" s="51" t="s">
        <v>1</v>
      </c>
      <c r="H86" s="162" t="s">
        <v>27</v>
      </c>
      <c r="I86" s="53"/>
    </row>
    <row r="87" spans="2:10" ht="25.5" x14ac:dyDescent="0.2">
      <c r="B87" s="73"/>
      <c r="C87" s="63" t="s">
        <v>4</v>
      </c>
      <c r="D87" s="160" t="s">
        <v>28</v>
      </c>
      <c r="F87" s="32"/>
      <c r="G87" s="55"/>
      <c r="H87" s="163" t="s">
        <v>4</v>
      </c>
      <c r="I87" s="149" t="s">
        <v>28</v>
      </c>
    </row>
    <row r="88" spans="2:10" x14ac:dyDescent="0.2">
      <c r="B88" s="32">
        <f>'Berekening EH'!D7</f>
        <v>0</v>
      </c>
      <c r="C88" s="155">
        <f>'Berekening EH'!C27</f>
        <v>0.218</v>
      </c>
      <c r="D88" s="74">
        <v>0</v>
      </c>
      <c r="F88" s="32"/>
      <c r="G88" s="84">
        <f>B88</f>
        <v>0</v>
      </c>
      <c r="H88" s="44">
        <f>C88</f>
        <v>0.218</v>
      </c>
      <c r="I88" s="57">
        <f>D88</f>
        <v>0</v>
      </c>
    </row>
    <row r="89" spans="2:10" x14ac:dyDescent="0.2">
      <c r="B89" s="129">
        <f>'Berekening EH'!D8</f>
        <v>8566</v>
      </c>
      <c r="C89" s="155">
        <f>'Berekening EH'!C27</f>
        <v>0.218</v>
      </c>
      <c r="D89" s="157">
        <f>'Berekening EH'!C27</f>
        <v>0.218</v>
      </c>
      <c r="F89" s="32"/>
      <c r="G89" s="58">
        <f>'Berekening EH'!$F$8</f>
        <v>4666</v>
      </c>
      <c r="H89" s="44">
        <f>C89</f>
        <v>0.218</v>
      </c>
      <c r="I89" s="44">
        <f>D89</f>
        <v>0.218</v>
      </c>
    </row>
    <row r="90" spans="2:10" x14ac:dyDescent="0.2">
      <c r="B90" s="129">
        <f>Gegevens!$F$11+1</f>
        <v>38442</v>
      </c>
      <c r="C90" s="155">
        <f>'Berekening EH'!D27</f>
        <v>0.59899999999999998</v>
      </c>
      <c r="D90" s="157">
        <f>'Berekening EH'!D27</f>
        <v>0.59899999999999998</v>
      </c>
      <c r="F90" s="32"/>
      <c r="G90" s="58">
        <f>B90</f>
        <v>38442</v>
      </c>
      <c r="H90" s="44">
        <f>C90</f>
        <v>0.59899999999999998</v>
      </c>
      <c r="I90" s="44">
        <f t="shared" ref="I90:I91" si="11">D90</f>
        <v>0.59899999999999998</v>
      </c>
    </row>
    <row r="91" spans="2:10" x14ac:dyDescent="0.2">
      <c r="B91" s="129">
        <f>Gegevens!$F$12+1</f>
        <v>76818</v>
      </c>
      <c r="C91" s="155">
        <f>'Berekening EH'!E27</f>
        <v>0.98</v>
      </c>
      <c r="D91" s="157">
        <f>'Berekening EH'!E27</f>
        <v>0.98</v>
      </c>
      <c r="F91" s="32"/>
      <c r="G91" s="58">
        <f>B91</f>
        <v>76818</v>
      </c>
      <c r="H91" s="44">
        <f t="shared" ref="H91" si="12">C91</f>
        <v>0.98</v>
      </c>
      <c r="I91" s="44">
        <f t="shared" si="11"/>
        <v>0.98</v>
      </c>
    </row>
    <row r="92" spans="2:10" x14ac:dyDescent="0.2">
      <c r="D92" s="32"/>
      <c r="G92" s="13"/>
      <c r="H92" s="13"/>
    </row>
    <row r="93" spans="2:10" x14ac:dyDescent="0.2">
      <c r="B93" s="15" t="s">
        <v>29</v>
      </c>
      <c r="C93" s="13"/>
      <c r="D93" s="13"/>
      <c r="E93" s="13"/>
      <c r="G93" s="42" t="s">
        <v>29</v>
      </c>
      <c r="H93" s="21"/>
      <c r="I93" s="21"/>
    </row>
    <row r="94" spans="2:10" x14ac:dyDescent="0.2">
      <c r="B94" s="3" t="s">
        <v>78</v>
      </c>
      <c r="C94" s="13"/>
      <c r="D94" s="13"/>
      <c r="E94" s="13"/>
      <c r="G94" s="15" t="s">
        <v>53</v>
      </c>
      <c r="H94" s="21"/>
      <c r="I94" s="21"/>
    </row>
    <row r="95" spans="2:10" x14ac:dyDescent="0.2">
      <c r="B95" s="36" t="s">
        <v>1</v>
      </c>
      <c r="C95" s="52" t="s">
        <v>27</v>
      </c>
      <c r="D95" s="75"/>
      <c r="E95" s="62"/>
      <c r="G95" s="36" t="s">
        <v>1</v>
      </c>
      <c r="H95" s="162" t="s">
        <v>27</v>
      </c>
      <c r="I95" s="61"/>
    </row>
    <row r="96" spans="2:10" ht="25.5" x14ac:dyDescent="0.2">
      <c r="B96" s="55"/>
      <c r="C96" s="63" t="s">
        <v>4</v>
      </c>
      <c r="D96" s="149" t="s">
        <v>28</v>
      </c>
      <c r="G96" s="55"/>
      <c r="H96" s="163" t="s">
        <v>4</v>
      </c>
      <c r="I96" s="149" t="s">
        <v>28</v>
      </c>
    </row>
    <row r="97" spans="2:10" x14ac:dyDescent="0.2">
      <c r="B97" s="32">
        <f>'Berekening EH'!D7</f>
        <v>0</v>
      </c>
      <c r="C97" s="155">
        <f>Gegevens!$G$10</f>
        <v>0.17919999999999997</v>
      </c>
      <c r="D97" s="76">
        <v>0</v>
      </c>
      <c r="G97" s="84">
        <f>B97</f>
        <v>0</v>
      </c>
      <c r="H97" s="44">
        <f>C97</f>
        <v>0.17919999999999997</v>
      </c>
      <c r="I97" s="57">
        <f>D97</f>
        <v>0</v>
      </c>
    </row>
    <row r="98" spans="2:10" x14ac:dyDescent="0.2">
      <c r="B98" s="129">
        <f>'Berekening EH'!D8</f>
        <v>8566</v>
      </c>
      <c r="C98" s="155">
        <f>Gegevens!$G$10</f>
        <v>0.17919999999999997</v>
      </c>
      <c r="D98" s="157">
        <f>Gegevens!$G$10</f>
        <v>0.17919999999999997</v>
      </c>
      <c r="G98" s="58">
        <f>'Berekening EH'!$F$8</f>
        <v>4666</v>
      </c>
      <c r="H98" s="44">
        <f>C98</f>
        <v>0.17919999999999997</v>
      </c>
      <c r="I98" s="44">
        <f>D98</f>
        <v>0.17919999999999997</v>
      </c>
    </row>
    <row r="99" spans="2:10" x14ac:dyDescent="0.2">
      <c r="B99" s="129">
        <f>Gegevens!$F$11+1</f>
        <v>38442</v>
      </c>
      <c r="C99" s="155">
        <f>Gegevens!$G$11</f>
        <v>0.37480000000000002</v>
      </c>
      <c r="D99" s="157">
        <f>Gegevens!$G$11</f>
        <v>0.37480000000000002</v>
      </c>
      <c r="G99" s="58">
        <f>B99</f>
        <v>38442</v>
      </c>
      <c r="H99" s="44">
        <f t="shared" ref="H99:H100" si="13">C99</f>
        <v>0.37480000000000002</v>
      </c>
      <c r="I99" s="44">
        <f t="shared" ref="I99:I100" si="14">D99</f>
        <v>0.37480000000000002</v>
      </c>
    </row>
    <row r="100" spans="2:10" x14ac:dyDescent="0.2">
      <c r="B100" s="129">
        <f>Gegevens!$F$12+1</f>
        <v>76818</v>
      </c>
      <c r="C100" s="155">
        <f>Gegevens!$G$12</f>
        <v>0.495</v>
      </c>
      <c r="D100" s="157">
        <f>Gegevens!$G$12</f>
        <v>0.495</v>
      </c>
      <c r="G100" s="58">
        <f>B100</f>
        <v>76818</v>
      </c>
      <c r="H100" s="44">
        <f t="shared" si="13"/>
        <v>0.495</v>
      </c>
      <c r="I100" s="44">
        <f t="shared" si="14"/>
        <v>0.495</v>
      </c>
    </row>
    <row r="101" spans="2:10" ht="13.5" thickBot="1" x14ac:dyDescent="0.25">
      <c r="G101" s="13"/>
      <c r="H101" s="13"/>
    </row>
    <row r="102" spans="2:10" ht="18" customHeight="1" thickBot="1" x14ac:dyDescent="0.25">
      <c r="B102" s="47" t="s">
        <v>45</v>
      </c>
      <c r="C102" s="48"/>
      <c r="D102" s="48"/>
      <c r="E102" s="48"/>
      <c r="F102" s="146"/>
      <c r="G102" s="49"/>
      <c r="H102" s="49"/>
      <c r="I102" s="147"/>
      <c r="J102" s="78"/>
    </row>
    <row r="103" spans="2:10" x14ac:dyDescent="0.2">
      <c r="G103" s="13"/>
      <c r="H103" s="13"/>
    </row>
    <row r="104" spans="2:10" x14ac:dyDescent="0.2">
      <c r="B104" s="15" t="s">
        <v>30</v>
      </c>
      <c r="C104" s="15"/>
      <c r="D104" s="15"/>
      <c r="E104" s="15"/>
      <c r="F104" s="13"/>
      <c r="G104" s="13"/>
      <c r="H104" s="13"/>
    </row>
    <row r="105" spans="2:10" x14ac:dyDescent="0.2">
      <c r="G105" s="13"/>
      <c r="H105" s="13"/>
    </row>
    <row r="106" spans="2:10" x14ac:dyDescent="0.2">
      <c r="B106" s="13" t="s">
        <v>31</v>
      </c>
      <c r="C106" s="13"/>
      <c r="D106" s="13"/>
      <c r="E106" s="13"/>
      <c r="F106" s="13"/>
      <c r="G106" s="13"/>
      <c r="H106" s="13"/>
    </row>
    <row r="107" spans="2:10" x14ac:dyDescent="0.2">
      <c r="B107" s="13" t="s">
        <v>32</v>
      </c>
      <c r="C107" s="13"/>
      <c r="D107" s="13"/>
      <c r="E107" s="13"/>
      <c r="F107" s="13"/>
      <c r="G107" s="13"/>
      <c r="H107" s="13"/>
    </row>
    <row r="108" spans="2:10" x14ac:dyDescent="0.2">
      <c r="B108" s="13" t="s">
        <v>33</v>
      </c>
      <c r="C108" s="13"/>
      <c r="D108" s="13"/>
      <c r="E108" s="13"/>
      <c r="F108" s="13"/>
      <c r="G108" s="13"/>
      <c r="H108" s="13"/>
    </row>
    <row r="109" spans="2:10" x14ac:dyDescent="0.2">
      <c r="B109" s="13"/>
      <c r="C109" s="13"/>
      <c r="D109" s="13"/>
      <c r="E109" s="13"/>
      <c r="F109" s="13"/>
      <c r="G109" s="13"/>
      <c r="H109" s="13"/>
    </row>
    <row r="110" spans="2:10" x14ac:dyDescent="0.2">
      <c r="B110" s="15" t="s">
        <v>34</v>
      </c>
      <c r="G110" s="13"/>
      <c r="H110" s="13"/>
    </row>
    <row r="111" spans="2:10" x14ac:dyDescent="0.2">
      <c r="B111" s="13"/>
      <c r="E111" s="13"/>
      <c r="F111" s="13"/>
      <c r="G111" s="13"/>
      <c r="H111" s="13"/>
    </row>
    <row r="112" spans="2:10" x14ac:dyDescent="0.2">
      <c r="B112" s="64" t="s">
        <v>9</v>
      </c>
      <c r="C112" s="64"/>
      <c r="D112" s="64"/>
      <c r="E112" s="64"/>
      <c r="G112" s="64" t="s">
        <v>29</v>
      </c>
      <c r="H112" s="13"/>
    </row>
    <row r="113" spans="1:9" x14ac:dyDescent="0.2">
      <c r="B113" s="15"/>
      <c r="C113" s="15"/>
      <c r="D113" s="15"/>
      <c r="E113" s="15"/>
      <c r="G113" s="15"/>
      <c r="H113" s="13"/>
    </row>
    <row r="114" spans="1:9" x14ac:dyDescent="0.2">
      <c r="B114" s="65">
        <f>'Berekening EH'!C27</f>
        <v>0.218</v>
      </c>
      <c r="C114" s="66" t="s">
        <v>35</v>
      </c>
      <c r="D114" s="65">
        <f>'Berekening EH'!C28</f>
        <v>0.108</v>
      </c>
      <c r="E114" s="13"/>
      <c r="G114" s="65">
        <f>Gegevens!$E$10</f>
        <v>0.17919999999999997</v>
      </c>
      <c r="H114" s="13" t="s">
        <v>35</v>
      </c>
      <c r="I114" s="43">
        <f>Gegevens!$E$19</f>
        <v>9.7500000000000003E-2</v>
      </c>
    </row>
    <row r="115" spans="1:9" x14ac:dyDescent="0.2">
      <c r="B115" s="43">
        <f>'Berekening EH'!D27</f>
        <v>0.59899999999999998</v>
      </c>
      <c r="C115" s="66" t="s">
        <v>36</v>
      </c>
      <c r="D115" s="43">
        <v>0</v>
      </c>
      <c r="E115" s="13"/>
      <c r="G115" s="65">
        <f>Gegevens!$E$11</f>
        <v>0.37480000000000002</v>
      </c>
      <c r="H115" s="66" t="s">
        <v>36</v>
      </c>
      <c r="I115" s="161">
        <v>0</v>
      </c>
    </row>
    <row r="116" spans="1:9" x14ac:dyDescent="0.2">
      <c r="A116" s="43"/>
      <c r="B116" s="43"/>
      <c r="C116" s="66"/>
      <c r="D116" s="43"/>
      <c r="E116" s="13"/>
      <c r="G116" s="13"/>
      <c r="H116" s="13"/>
    </row>
    <row r="117" spans="1:9" x14ac:dyDescent="0.2">
      <c r="A117" s="43"/>
      <c r="B117" s="15" t="s">
        <v>37</v>
      </c>
      <c r="C117" s="66"/>
      <c r="D117" s="13"/>
      <c r="G117" s="13"/>
      <c r="H117" s="13"/>
    </row>
    <row r="118" spans="1:9" x14ac:dyDescent="0.2">
      <c r="A118" s="161"/>
      <c r="B118" s="15"/>
      <c r="C118" s="66"/>
      <c r="D118" s="13"/>
      <c r="G118" s="13"/>
      <c r="H118" s="13"/>
    </row>
    <row r="119" spans="1:9" x14ac:dyDescent="0.2">
      <c r="A119" s="161"/>
      <c r="B119" s="64" t="s">
        <v>9</v>
      </c>
      <c r="C119" s="64"/>
      <c r="D119" s="64"/>
      <c r="G119" s="64" t="s">
        <v>29</v>
      </c>
      <c r="H119" s="13"/>
    </row>
    <row r="120" spans="1:9" x14ac:dyDescent="0.2">
      <c r="A120" s="161"/>
      <c r="B120" s="13"/>
      <c r="C120" s="66"/>
      <c r="D120" s="13"/>
      <c r="G120" s="15"/>
      <c r="H120" s="13"/>
    </row>
    <row r="121" spans="1:9" x14ac:dyDescent="0.2">
      <c r="A121" s="161"/>
      <c r="B121" s="65">
        <f>'Berekening EH'!C27</f>
        <v>0.218</v>
      </c>
      <c r="C121" s="66" t="s">
        <v>35</v>
      </c>
      <c r="D121" s="65">
        <f>'Berekening EH'!C29</f>
        <v>8.7999999999999995E-2</v>
      </c>
      <c r="G121" s="65">
        <f>Gegevens!$E$10</f>
        <v>0.17919999999999997</v>
      </c>
      <c r="H121" s="13" t="s">
        <v>35</v>
      </c>
      <c r="I121" s="43">
        <f>Gegevens!$E$18</f>
        <v>8.1699999999999995E-2</v>
      </c>
    </row>
    <row r="122" spans="1:9" x14ac:dyDescent="0.2">
      <c r="G122" s="13"/>
      <c r="H122" s="13"/>
    </row>
    <row r="123" spans="1:9" x14ac:dyDescent="0.2">
      <c r="A123" s="43"/>
      <c r="B123" s="70" t="s">
        <v>38</v>
      </c>
      <c r="C123" s="32"/>
      <c r="D123" s="32"/>
      <c r="E123" s="32"/>
      <c r="G123" s="13"/>
      <c r="H123" s="13"/>
    </row>
    <row r="124" spans="1:9" x14ac:dyDescent="0.2">
      <c r="A124" s="43"/>
      <c r="B124" s="65" t="s">
        <v>39</v>
      </c>
      <c r="C124" s="32"/>
      <c r="D124" s="32"/>
      <c r="E124" s="32"/>
      <c r="G124" s="13"/>
      <c r="H124" s="13"/>
    </row>
    <row r="125" spans="1:9" x14ac:dyDescent="0.2">
      <c r="C125" s="32"/>
      <c r="D125" s="32"/>
      <c r="E125" s="32"/>
      <c r="G125" s="13"/>
      <c r="H125" s="13"/>
    </row>
    <row r="126" spans="1:9" x14ac:dyDescent="0.2">
      <c r="B126" s="70" t="s">
        <v>46</v>
      </c>
      <c r="C126" s="69"/>
      <c r="D126" s="69"/>
      <c r="E126" s="65"/>
      <c r="F126" s="13"/>
      <c r="G126" s="65"/>
      <c r="H126" s="65"/>
    </row>
    <row r="127" spans="1:9" x14ac:dyDescent="0.2">
      <c r="B127" s="65"/>
      <c r="C127" s="69"/>
      <c r="D127" s="69"/>
      <c r="E127" s="65"/>
      <c r="F127" s="13"/>
      <c r="G127" s="65"/>
      <c r="H127" s="65"/>
    </row>
    <row r="128" spans="1:9" x14ac:dyDescent="0.2">
      <c r="D128" s="150" t="s">
        <v>9</v>
      </c>
      <c r="E128" s="151" t="s">
        <v>10</v>
      </c>
      <c r="G128" s="13"/>
      <c r="H128" s="164"/>
    </row>
    <row r="129" spans="2:8" x14ac:dyDescent="0.2">
      <c r="D129" s="153"/>
      <c r="E129" s="154" t="s">
        <v>11</v>
      </c>
      <c r="H129" s="152"/>
    </row>
    <row r="130" spans="2:8" x14ac:dyDescent="0.2">
      <c r="B130" s="31" t="s">
        <v>4</v>
      </c>
      <c r="D130" s="155">
        <f>'Aann.v.werk'!$D$24</f>
        <v>0.20399999999999999</v>
      </c>
      <c r="E130" s="74">
        <f>'Aann.v.werk'!$E$24</f>
        <v>0.17</v>
      </c>
      <c r="H130" s="156"/>
    </row>
    <row r="131" spans="2:8" x14ac:dyDescent="0.2">
      <c r="B131" s="31" t="s">
        <v>3</v>
      </c>
      <c r="D131" s="155">
        <f>'Aann.v.werk'!$D$25</f>
        <v>0</v>
      </c>
      <c r="E131" s="157">
        <f>'Aann.v.werk'!$E$25</f>
        <v>0</v>
      </c>
      <c r="H131" s="156"/>
    </row>
    <row r="133" spans="2:8" x14ac:dyDescent="0.2">
      <c r="B133" s="70" t="s">
        <v>41</v>
      </c>
      <c r="C133" s="69"/>
      <c r="D133" s="69"/>
      <c r="E133" s="65"/>
      <c r="F133" s="13"/>
    </row>
    <row r="134" spans="2:8" x14ac:dyDescent="0.2">
      <c r="B134" s="65"/>
      <c r="C134" s="69"/>
      <c r="D134" s="69"/>
      <c r="E134" s="65"/>
      <c r="F134" s="13"/>
      <c r="G134" s="65"/>
      <c r="H134" s="65"/>
    </row>
    <row r="135" spans="2:8" x14ac:dyDescent="0.2">
      <c r="B135" s="65" t="s">
        <v>42</v>
      </c>
      <c r="C135" s="69"/>
      <c r="D135" s="69"/>
      <c r="E135" s="65"/>
      <c r="G135" s="65">
        <f>Gegevens!$D$22</f>
        <v>1.083</v>
      </c>
      <c r="H135" s="65"/>
    </row>
    <row r="136" spans="2:8" x14ac:dyDescent="0.2">
      <c r="B136" s="65" t="s">
        <v>29</v>
      </c>
      <c r="C136" s="69"/>
      <c r="D136" s="69"/>
      <c r="E136" s="65"/>
      <c r="F136" s="13"/>
      <c r="G136" s="65">
        <f>Gegevens!$D$21</f>
        <v>0.52</v>
      </c>
      <c r="H136" s="65"/>
    </row>
  </sheetData>
  <mergeCells count="1">
    <mergeCell ref="B4:N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Blad3"/>
  <dimension ref="A1:F18"/>
  <sheetViews>
    <sheetView workbookViewId="0">
      <selection activeCell="G41" sqref="G41"/>
    </sheetView>
  </sheetViews>
  <sheetFormatPr defaultColWidth="8.7109375" defaultRowHeight="12.75" x14ac:dyDescent="0.2"/>
  <cols>
    <col min="1" max="16384" width="8.7109375" style="31"/>
  </cols>
  <sheetData>
    <row r="1" spans="1:6" x14ac:dyDescent="0.2">
      <c r="A1" s="3" t="s">
        <v>100</v>
      </c>
    </row>
    <row r="3" spans="1:6" x14ac:dyDescent="0.2">
      <c r="A3" s="31" t="s">
        <v>101</v>
      </c>
    </row>
    <row r="4" spans="1:6" x14ac:dyDescent="0.2">
      <c r="A4" s="3"/>
    </row>
    <row r="5" spans="1:6" x14ac:dyDescent="0.2">
      <c r="A5" s="31" t="s">
        <v>102</v>
      </c>
    </row>
    <row r="6" spans="1:6" x14ac:dyDescent="0.2">
      <c r="A6" s="31" t="s">
        <v>103</v>
      </c>
    </row>
    <row r="8" spans="1:6" x14ac:dyDescent="0.2">
      <c r="A8" s="195" t="s">
        <v>104</v>
      </c>
    </row>
    <row r="9" spans="1:6" x14ac:dyDescent="0.2">
      <c r="A9" s="195" t="s">
        <v>105</v>
      </c>
      <c r="F9" s="195"/>
    </row>
    <row r="10" spans="1:6" x14ac:dyDescent="0.2">
      <c r="A10" s="195" t="s">
        <v>106</v>
      </c>
      <c r="E10" s="195"/>
      <c r="F10" s="195"/>
    </row>
    <row r="11" spans="1:6" x14ac:dyDescent="0.2">
      <c r="A11" s="31" t="s">
        <v>107</v>
      </c>
    </row>
    <row r="13" spans="1:6" x14ac:dyDescent="0.2">
      <c r="A13" s="195" t="s">
        <v>108</v>
      </c>
    </row>
    <row r="14" spans="1:6" x14ac:dyDescent="0.2">
      <c r="A14" s="31" t="s">
        <v>109</v>
      </c>
    </row>
    <row r="15" spans="1:6" x14ac:dyDescent="0.2">
      <c r="A15" s="31" t="s">
        <v>110</v>
      </c>
    </row>
    <row r="16" spans="1:6" x14ac:dyDescent="0.2">
      <c r="A16" s="31" t="s">
        <v>111</v>
      </c>
    </row>
    <row r="18" spans="1:1" x14ac:dyDescent="0.2">
      <c r="A18" s="31" t="s">
        <v>112</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591F9C-3E3E-4576-8F3A-EDF17F1E5C64}">
  <dimension ref="B1:L85"/>
  <sheetViews>
    <sheetView topLeftCell="A44" workbookViewId="0">
      <selection activeCell="M63" sqref="M63"/>
    </sheetView>
  </sheetViews>
  <sheetFormatPr defaultRowHeight="12.75" x14ac:dyDescent="0.2"/>
  <cols>
    <col min="1" max="1" width="2.42578125" customWidth="1"/>
    <col min="2" max="2" width="17.7109375" customWidth="1"/>
    <col min="3" max="3" width="11.28515625" customWidth="1"/>
    <col min="4" max="4" width="11" customWidth="1"/>
    <col min="6" max="6" width="11.28515625" customWidth="1"/>
    <col min="7" max="7" width="10.7109375" customWidth="1"/>
    <col min="8" max="8" width="10.85546875" customWidth="1"/>
    <col min="9" max="9" width="11.28515625" customWidth="1"/>
    <col min="10" max="10" width="11.42578125" customWidth="1"/>
    <col min="11" max="11" width="10.85546875" customWidth="1"/>
  </cols>
  <sheetData>
    <row r="1" spans="2:12" ht="15" x14ac:dyDescent="0.2">
      <c r="B1" s="198" t="s">
        <v>115</v>
      </c>
      <c r="C1" s="263" t="s">
        <v>116</v>
      </c>
      <c r="D1" s="197"/>
      <c r="E1" s="197"/>
      <c r="F1" s="197"/>
      <c r="G1" s="197"/>
      <c r="H1" s="197"/>
      <c r="I1" s="197"/>
      <c r="J1" s="197"/>
      <c r="K1" s="197"/>
      <c r="L1" s="197"/>
    </row>
    <row r="2" spans="2:12" ht="15" x14ac:dyDescent="0.25">
      <c r="B2" s="198" t="s">
        <v>117</v>
      </c>
      <c r="C2" s="198"/>
      <c r="D2" s="198"/>
      <c r="E2" s="197"/>
      <c r="F2" s="197"/>
      <c r="G2" s="197"/>
      <c r="H2" s="197"/>
      <c r="I2" s="197"/>
      <c r="J2" s="197"/>
      <c r="K2" s="196"/>
      <c r="L2" s="196"/>
    </row>
    <row r="3" spans="2:12" ht="15" x14ac:dyDescent="0.25">
      <c r="B3" s="198" t="s">
        <v>118</v>
      </c>
      <c r="C3" s="266" t="str">
        <f>Gegevens!E1</f>
        <v>Januari</v>
      </c>
      <c r="D3" s="268">
        <f>Gegevens!F1</f>
        <v>2026</v>
      </c>
      <c r="E3" s="197"/>
      <c r="F3" s="197"/>
      <c r="G3" s="197"/>
      <c r="H3" s="197"/>
      <c r="I3" s="197"/>
      <c r="J3" s="197"/>
      <c r="K3" s="196"/>
      <c r="L3" s="196"/>
    </row>
    <row r="5" spans="2:12" ht="15" x14ac:dyDescent="0.25">
      <c r="B5" s="239" t="s">
        <v>119</v>
      </c>
      <c r="C5" s="240" t="s">
        <v>120</v>
      </c>
      <c r="D5" s="241"/>
      <c r="E5" s="241"/>
      <c r="F5" s="241"/>
      <c r="G5" s="242"/>
      <c r="H5" s="242"/>
      <c r="I5" s="242"/>
      <c r="J5" s="242"/>
      <c r="K5" s="243" t="s">
        <v>121</v>
      </c>
      <c r="L5" s="196"/>
    </row>
    <row r="6" spans="2:12" ht="15" x14ac:dyDescent="0.25">
      <c r="B6" s="264" t="s">
        <v>122</v>
      </c>
      <c r="C6" s="199"/>
      <c r="D6" s="200"/>
      <c r="E6" s="200"/>
      <c r="F6" s="200"/>
      <c r="G6" s="200"/>
      <c r="H6" s="200"/>
      <c r="I6" s="200"/>
      <c r="J6" s="200"/>
      <c r="K6" s="245" t="s">
        <v>123</v>
      </c>
      <c r="L6" s="196"/>
    </row>
    <row r="7" spans="2:12" ht="15" x14ac:dyDescent="0.25">
      <c r="B7" s="219"/>
      <c r="C7" s="213" t="s">
        <v>124</v>
      </c>
      <c r="D7" s="214"/>
      <c r="E7" s="215"/>
      <c r="F7" s="213" t="s">
        <v>125</v>
      </c>
      <c r="G7" s="214"/>
      <c r="H7" s="215"/>
      <c r="I7" s="213" t="s">
        <v>125</v>
      </c>
      <c r="J7" s="214"/>
      <c r="K7" s="215"/>
      <c r="L7" s="196"/>
    </row>
    <row r="8" spans="2:12" ht="15" x14ac:dyDescent="0.25">
      <c r="B8" s="220"/>
      <c r="C8" s="216"/>
      <c r="D8" s="217"/>
      <c r="E8" s="218"/>
      <c r="F8" s="216" t="s">
        <v>126</v>
      </c>
      <c r="G8" s="217"/>
      <c r="H8" s="218"/>
      <c r="I8" s="216" t="s">
        <v>127</v>
      </c>
      <c r="J8" s="217"/>
      <c r="K8" s="218"/>
      <c r="L8" s="196"/>
    </row>
    <row r="9" spans="2:12" ht="15" x14ac:dyDescent="0.25">
      <c r="B9" s="246"/>
      <c r="C9" s="209" t="s">
        <v>128</v>
      </c>
      <c r="D9" s="209"/>
      <c r="E9" s="209"/>
      <c r="F9" s="209" t="s">
        <v>128</v>
      </c>
      <c r="G9" s="209"/>
      <c r="H9" s="209"/>
      <c r="I9" s="209" t="s">
        <v>128</v>
      </c>
      <c r="J9" s="209"/>
      <c r="K9" s="209"/>
      <c r="L9" s="196"/>
    </row>
    <row r="10" spans="2:12" ht="15" x14ac:dyDescent="0.25">
      <c r="B10" s="209" t="s">
        <v>129</v>
      </c>
      <c r="C10" s="210" t="s">
        <v>130</v>
      </c>
      <c r="D10" s="210" t="s">
        <v>131</v>
      </c>
      <c r="E10" s="210"/>
      <c r="F10" s="210" t="s">
        <v>130</v>
      </c>
      <c r="G10" s="210" t="s">
        <v>131</v>
      </c>
      <c r="H10" s="209"/>
      <c r="I10" s="210" t="s">
        <v>130</v>
      </c>
      <c r="J10" s="210" t="s">
        <v>131</v>
      </c>
      <c r="K10" s="209"/>
      <c r="L10" s="196"/>
    </row>
    <row r="11" spans="2:12" ht="15" x14ac:dyDescent="0.25">
      <c r="B11" s="247" t="s">
        <v>9</v>
      </c>
      <c r="C11" s="229" t="s">
        <v>132</v>
      </c>
      <c r="D11" s="227"/>
      <c r="E11" s="227"/>
      <c r="F11" s="227"/>
      <c r="G11" s="227"/>
      <c r="H11" s="227"/>
      <c r="I11" s="227"/>
      <c r="J11" s="227"/>
      <c r="K11" s="228"/>
      <c r="L11" s="196"/>
    </row>
    <row r="12" spans="2:12" ht="15" x14ac:dyDescent="0.25">
      <c r="B12" s="206">
        <f>'Tabellen EH'!B12</f>
        <v>8566</v>
      </c>
      <c r="C12" s="207">
        <f>'Tabellen EH'!C11</f>
        <v>0.55800000000000005</v>
      </c>
      <c r="D12" s="281">
        <f>'Tabellen EH'!D11</f>
        <v>0</v>
      </c>
      <c r="E12" s="207"/>
      <c r="F12" s="211">
        <f>'Tabellen EH'!C88</f>
        <v>0.218</v>
      </c>
      <c r="G12" s="285">
        <f>'Tabellen EH'!D88</f>
        <v>0</v>
      </c>
      <c r="H12" s="211"/>
      <c r="I12" s="211">
        <f>'Tabellen EH'!C68</f>
        <v>0.218</v>
      </c>
      <c r="J12" s="285">
        <f>'Tabellen EH'!D68</f>
        <v>0</v>
      </c>
      <c r="K12" s="212"/>
      <c r="L12" s="196"/>
    </row>
    <row r="13" spans="2:12" ht="15" x14ac:dyDescent="0.25">
      <c r="B13" s="206">
        <f>'Tabellen EH'!B13</f>
        <v>38442</v>
      </c>
      <c r="C13" s="281">
        <f>'Tabellen EH'!C12</f>
        <v>0.55800000000000005</v>
      </c>
      <c r="D13" s="281">
        <f>'Tabellen EH'!D12</f>
        <v>0.55800000000000005</v>
      </c>
      <c r="E13" s="207"/>
      <c r="F13" s="285">
        <f>'Tabellen EH'!C89</f>
        <v>0.218</v>
      </c>
      <c r="G13" s="285">
        <f>'Tabellen EH'!D89</f>
        <v>0.218</v>
      </c>
      <c r="H13" s="211"/>
      <c r="I13" s="211" t="s">
        <v>133</v>
      </c>
      <c r="J13" s="211" t="s">
        <v>133</v>
      </c>
      <c r="K13" s="212"/>
      <c r="L13" s="196"/>
    </row>
    <row r="14" spans="2:12" ht="15" x14ac:dyDescent="0.25">
      <c r="B14" s="206">
        <f>'Tabellen EH'!B70</f>
        <v>40503</v>
      </c>
      <c r="C14" s="211" t="s">
        <v>133</v>
      </c>
      <c r="D14" s="211" t="s">
        <v>133</v>
      </c>
      <c r="E14" s="208"/>
      <c r="F14" s="211" t="s">
        <v>133</v>
      </c>
      <c r="G14" s="211" t="s">
        <v>133</v>
      </c>
      <c r="H14" s="211"/>
      <c r="I14" s="211">
        <f>'Tabellen EH'!C69</f>
        <v>0.218</v>
      </c>
      <c r="J14" s="285">
        <f>'Tabellen EH'!D69</f>
        <v>0.218</v>
      </c>
      <c r="K14" s="212"/>
      <c r="L14" s="196"/>
    </row>
    <row r="15" spans="2:12" ht="15" x14ac:dyDescent="0.25">
      <c r="B15" s="206">
        <f>'Tabellen EH'!B14</f>
        <v>76818</v>
      </c>
      <c r="C15" s="207">
        <f>'Tabellen EH'!C13</f>
        <v>0.59899999999999998</v>
      </c>
      <c r="D15" s="281">
        <f>'Tabellen EH'!D13</f>
        <v>0.59899999999999998</v>
      </c>
      <c r="E15" s="207"/>
      <c r="F15" s="211">
        <f>'Tabellen EH'!C90</f>
        <v>0.59899999999999998</v>
      </c>
      <c r="G15" s="285">
        <f>'Tabellen EH'!D90</f>
        <v>0.59899999999999998</v>
      </c>
      <c r="H15" s="211"/>
      <c r="I15" s="285">
        <f>'Tabellen EH'!C70</f>
        <v>0.59899999999999998</v>
      </c>
      <c r="J15" s="285">
        <f>'Tabellen EH'!D70</f>
        <v>0.59899999999999998</v>
      </c>
      <c r="K15" s="212"/>
      <c r="L15" s="196"/>
    </row>
    <row r="16" spans="2:12" ht="15" x14ac:dyDescent="0.25">
      <c r="B16" s="248" t="s">
        <v>134</v>
      </c>
      <c r="C16" s="281">
        <f>'Tabellen EH'!C14</f>
        <v>0.98</v>
      </c>
      <c r="D16" s="281">
        <f>'Tabellen EH'!D14</f>
        <v>0.98</v>
      </c>
      <c r="E16" s="207"/>
      <c r="F16" s="285">
        <f>'Tabellen EH'!C91</f>
        <v>0.98</v>
      </c>
      <c r="G16" s="285">
        <f>'Tabellen EH'!D91</f>
        <v>0.98</v>
      </c>
      <c r="H16" s="211"/>
      <c r="I16" s="285">
        <f>'Tabellen EH'!C71</f>
        <v>0.98</v>
      </c>
      <c r="J16" s="285">
        <f>'Tabellen EH'!D71</f>
        <v>0.98</v>
      </c>
      <c r="K16" s="212"/>
      <c r="L16" s="196"/>
    </row>
    <row r="17" spans="2:11" ht="15" x14ac:dyDescent="0.25">
      <c r="B17" s="247" t="s">
        <v>29</v>
      </c>
      <c r="C17" s="229" t="s">
        <v>132</v>
      </c>
      <c r="D17" s="227"/>
      <c r="E17" s="227"/>
      <c r="F17" s="227"/>
      <c r="G17" s="227"/>
      <c r="H17" s="227"/>
      <c r="I17" s="227"/>
      <c r="J17" s="227"/>
      <c r="K17" s="228"/>
    </row>
    <row r="18" spans="2:11" ht="15" x14ac:dyDescent="0.25">
      <c r="B18" s="206">
        <f>B12</f>
        <v>8566</v>
      </c>
      <c r="C18" s="207">
        <f>'Tabellen EH'!C21</f>
        <v>0.35819999999999996</v>
      </c>
      <c r="D18" s="281">
        <f>'Tabellen EH'!D21</f>
        <v>0</v>
      </c>
      <c r="E18" s="212"/>
      <c r="F18" s="211">
        <f>'Tabellen EH'!C97</f>
        <v>0.17919999999999997</v>
      </c>
      <c r="G18" s="285">
        <f>'Tabellen EH'!D97</f>
        <v>0</v>
      </c>
      <c r="H18" s="211"/>
      <c r="I18" s="211">
        <f>'Tabellen EH'!C77</f>
        <v>0.17919999999999997</v>
      </c>
      <c r="J18" s="285">
        <f>'Tabellen EH'!D77</f>
        <v>0</v>
      </c>
      <c r="K18" s="212"/>
    </row>
    <row r="19" spans="2:11" ht="15" x14ac:dyDescent="0.25">
      <c r="B19" s="280">
        <f t="shared" ref="B19:B22" si="0">B13</f>
        <v>38442</v>
      </c>
      <c r="C19" s="281">
        <f>'Tabellen EH'!C22</f>
        <v>0.35819999999999996</v>
      </c>
      <c r="D19" s="281">
        <f>'Tabellen EH'!D22</f>
        <v>0.35819999999999996</v>
      </c>
      <c r="E19" s="212"/>
      <c r="F19" s="285">
        <f>'Tabellen EH'!C98</f>
        <v>0.17919999999999997</v>
      </c>
      <c r="G19" s="285">
        <f>'Tabellen EH'!D98</f>
        <v>0.17919999999999997</v>
      </c>
      <c r="H19" s="211"/>
      <c r="I19" s="211" t="s">
        <v>133</v>
      </c>
      <c r="J19" s="211" t="s">
        <v>133</v>
      </c>
      <c r="K19" s="212"/>
    </row>
    <row r="20" spans="2:11" ht="15" x14ac:dyDescent="0.25">
      <c r="B20" s="280">
        <f t="shared" si="0"/>
        <v>40503</v>
      </c>
      <c r="C20" s="211" t="s">
        <v>133</v>
      </c>
      <c r="D20" s="211" t="s">
        <v>133</v>
      </c>
      <c r="E20" s="208"/>
      <c r="F20" s="211" t="s">
        <v>133</v>
      </c>
      <c r="G20" s="211" t="s">
        <v>133</v>
      </c>
      <c r="H20" s="211"/>
      <c r="I20" s="211">
        <f>'Tabellen EH'!C78</f>
        <v>0.17919999999999997</v>
      </c>
      <c r="J20" s="285">
        <f>'Tabellen EH'!D78</f>
        <v>0.17919999999999997</v>
      </c>
      <c r="K20" s="212"/>
    </row>
    <row r="21" spans="2:11" ht="15" x14ac:dyDescent="0.25">
      <c r="B21" s="280">
        <f t="shared" si="0"/>
        <v>76818</v>
      </c>
      <c r="C21" s="207">
        <f>'Tabellen EH'!C23</f>
        <v>0.37480000000000002</v>
      </c>
      <c r="D21" s="281">
        <f>'Tabellen EH'!D23</f>
        <v>0.37480000000000002</v>
      </c>
      <c r="E21" s="212"/>
      <c r="F21" s="211">
        <f>'Tabellen EH'!C99</f>
        <v>0.37480000000000002</v>
      </c>
      <c r="G21" s="285">
        <f>'Tabellen EH'!D99</f>
        <v>0.37480000000000002</v>
      </c>
      <c r="H21" s="211"/>
      <c r="I21" s="285">
        <f>'Tabellen EH'!C79</f>
        <v>0.37480000000000002</v>
      </c>
      <c r="J21" s="285">
        <f>'Tabellen EH'!D79</f>
        <v>0.37480000000000002</v>
      </c>
      <c r="K21" s="212"/>
    </row>
    <row r="22" spans="2:11" ht="15" x14ac:dyDescent="0.25">
      <c r="B22" s="279" t="str">
        <f t="shared" si="0"/>
        <v>hoger</v>
      </c>
      <c r="C22" s="281">
        <f>'Tabellen EH'!C24</f>
        <v>0.495</v>
      </c>
      <c r="D22" s="281">
        <f>'Tabellen EH'!D24</f>
        <v>0.495</v>
      </c>
      <c r="E22" s="212"/>
      <c r="F22" s="285">
        <f>'Tabellen EH'!C100</f>
        <v>0.495</v>
      </c>
      <c r="G22" s="285">
        <f>'Tabellen EH'!D100</f>
        <v>0.495</v>
      </c>
      <c r="H22" s="211"/>
      <c r="I22" s="285">
        <f>'Tabellen EH'!C80</f>
        <v>0.495</v>
      </c>
      <c r="J22" s="285">
        <f>'Tabellen EH'!D80</f>
        <v>0.495</v>
      </c>
      <c r="K22" s="212"/>
    </row>
    <row r="24" spans="2:11" ht="15" x14ac:dyDescent="0.25">
      <c r="B24" s="239" t="s">
        <v>135</v>
      </c>
      <c r="C24" s="240" t="s">
        <v>120</v>
      </c>
      <c r="D24" s="241"/>
      <c r="E24" s="241"/>
      <c r="F24" s="241"/>
      <c r="G24" s="242"/>
      <c r="H24" s="249"/>
      <c r="I24" s="242"/>
      <c r="J24" s="242"/>
      <c r="K24" s="243" t="s">
        <v>136</v>
      </c>
    </row>
    <row r="25" spans="2:11" ht="15" x14ac:dyDescent="0.25">
      <c r="B25" s="264" t="s">
        <v>137</v>
      </c>
      <c r="C25" s="201"/>
      <c r="D25" s="201"/>
      <c r="E25" s="201"/>
      <c r="F25" s="201"/>
      <c r="G25" s="201"/>
      <c r="H25" s="201"/>
      <c r="I25" s="201"/>
      <c r="J25" s="201"/>
      <c r="K25" s="245" t="s">
        <v>123</v>
      </c>
    </row>
    <row r="26" spans="2:11" ht="15" x14ac:dyDescent="0.25">
      <c r="B26" s="219"/>
      <c r="C26" s="213" t="s">
        <v>124</v>
      </c>
      <c r="D26" s="214"/>
      <c r="E26" s="215"/>
      <c r="F26" s="213" t="s">
        <v>125</v>
      </c>
      <c r="G26" s="214"/>
      <c r="H26" s="215"/>
      <c r="I26" s="213" t="s">
        <v>125</v>
      </c>
      <c r="J26" s="214"/>
      <c r="K26" s="215"/>
    </row>
    <row r="27" spans="2:11" ht="15" x14ac:dyDescent="0.25">
      <c r="B27" s="220"/>
      <c r="C27" s="216"/>
      <c r="D27" s="217"/>
      <c r="E27" s="218"/>
      <c r="F27" s="216" t="s">
        <v>126</v>
      </c>
      <c r="G27" s="217"/>
      <c r="H27" s="218"/>
      <c r="I27" s="216" t="s">
        <v>127</v>
      </c>
      <c r="J27" s="217"/>
      <c r="K27" s="218"/>
    </row>
    <row r="28" spans="2:11" ht="15" x14ac:dyDescent="0.25">
      <c r="B28" s="246"/>
      <c r="C28" s="209" t="s">
        <v>128</v>
      </c>
      <c r="D28" s="209"/>
      <c r="E28" s="209"/>
      <c r="F28" s="209" t="s">
        <v>128</v>
      </c>
      <c r="G28" s="209"/>
      <c r="H28" s="209"/>
      <c r="I28" s="209" t="s">
        <v>128</v>
      </c>
      <c r="J28" s="209"/>
      <c r="K28" s="209"/>
    </row>
    <row r="29" spans="2:11" ht="15" x14ac:dyDescent="0.25">
      <c r="B29" s="209" t="s">
        <v>129</v>
      </c>
      <c r="C29" s="210" t="s">
        <v>130</v>
      </c>
      <c r="D29" s="210" t="s">
        <v>131</v>
      </c>
      <c r="E29" s="210"/>
      <c r="F29" s="210" t="s">
        <v>130</v>
      </c>
      <c r="G29" s="210" t="s">
        <v>131</v>
      </c>
      <c r="H29" s="209"/>
      <c r="I29" s="210" t="s">
        <v>130</v>
      </c>
      <c r="J29" s="210" t="s">
        <v>131</v>
      </c>
      <c r="K29" s="209"/>
    </row>
    <row r="30" spans="2:11" ht="15" x14ac:dyDescent="0.25">
      <c r="B30" s="247" t="s">
        <v>9</v>
      </c>
      <c r="C30" s="229" t="s">
        <v>132</v>
      </c>
      <c r="D30" s="227"/>
      <c r="E30" s="227"/>
      <c r="F30" s="227"/>
      <c r="G30" s="227"/>
      <c r="H30" s="227"/>
      <c r="I30" s="227"/>
      <c r="J30" s="227"/>
      <c r="K30" s="228"/>
    </row>
    <row r="31" spans="2:11" ht="15" x14ac:dyDescent="0.25">
      <c r="B31" s="206">
        <f>B12</f>
        <v>8566</v>
      </c>
      <c r="C31" s="207">
        <f>'Presentatie Tabel 5'!C12+'Tabellen EH'!E$36-'Tabellen EH'!B$36</f>
        <v>0.38200000000000001</v>
      </c>
      <c r="D31" s="207">
        <f>D12</f>
        <v>0</v>
      </c>
      <c r="E31" s="207"/>
      <c r="F31" s="211">
        <f>F12+'Tabellen EH'!$D$114-'Tabellen EH'!$B$114</f>
        <v>0.10800000000000001</v>
      </c>
      <c r="G31" s="285">
        <f>G12</f>
        <v>0</v>
      </c>
      <c r="H31" s="285"/>
      <c r="I31" s="285">
        <f>I12+'Tabellen EH'!$D$114-'Tabellen EH'!$B$114</f>
        <v>0.10800000000000001</v>
      </c>
      <c r="J31" s="285">
        <f>J12</f>
        <v>0</v>
      </c>
      <c r="K31" s="212"/>
    </row>
    <row r="32" spans="2:11" ht="15" x14ac:dyDescent="0.25">
      <c r="B32" s="280">
        <f t="shared" ref="B32:B35" si="1">B13</f>
        <v>38442</v>
      </c>
      <c r="C32" s="281">
        <f>'Presentatie Tabel 5'!C13+'Tabellen EH'!E$36-'Tabellen EH'!B$36</f>
        <v>0.38200000000000001</v>
      </c>
      <c r="D32" s="281">
        <f>'Presentatie Tabel 5'!D13+'Tabellen EH'!E$36-'Tabellen EH'!B$36</f>
        <v>0.38200000000000001</v>
      </c>
      <c r="E32" s="207"/>
      <c r="F32" s="285">
        <f>F13+'Tabellen EH'!$D$114-'Tabellen EH'!$B$114</f>
        <v>0.10800000000000001</v>
      </c>
      <c r="G32" s="285">
        <f>G13+'Tabellen EH'!$D$114-'Tabellen EH'!$B$114</f>
        <v>0.10800000000000001</v>
      </c>
      <c r="H32" s="211"/>
      <c r="I32" s="285" t="s">
        <v>133</v>
      </c>
      <c r="J32" s="211" t="s">
        <v>133</v>
      </c>
      <c r="K32" s="212"/>
    </row>
    <row r="33" spans="2:11" ht="15" x14ac:dyDescent="0.25">
      <c r="B33" s="280">
        <f t="shared" si="1"/>
        <v>40503</v>
      </c>
      <c r="C33" s="211" t="s">
        <v>133</v>
      </c>
      <c r="D33" s="211" t="s">
        <v>133</v>
      </c>
      <c r="E33" s="208"/>
      <c r="F33" s="211" t="s">
        <v>133</v>
      </c>
      <c r="G33" s="211" t="s">
        <v>133</v>
      </c>
      <c r="H33" s="211"/>
      <c r="I33" s="285">
        <f>I14+'Tabellen EH'!$D$114-'Tabellen EH'!$B$114</f>
        <v>0.10800000000000001</v>
      </c>
      <c r="J33" s="285">
        <f>J14+'Tabellen EH'!$D$114-'Tabellen EH'!$B$114</f>
        <v>0.10800000000000001</v>
      </c>
      <c r="K33" s="212"/>
    </row>
    <row r="34" spans="2:11" ht="15" x14ac:dyDescent="0.25">
      <c r="B34" s="280">
        <f t="shared" si="1"/>
        <v>76818</v>
      </c>
      <c r="C34" s="207">
        <f>C15+'Tabellen EH'!$E$37-'Tabellen EH'!$B$37</f>
        <v>0</v>
      </c>
      <c r="D34" s="281">
        <f>D15+'Tabellen EH'!$E$37-'Tabellen EH'!$B$37</f>
        <v>0</v>
      </c>
      <c r="E34" s="281"/>
      <c r="F34" s="281">
        <f>F15+'Tabellen EH'!$E$37-'Tabellen EH'!$B$37</f>
        <v>0</v>
      </c>
      <c r="G34" s="281">
        <f>G15+'Tabellen EH'!$E$37-'Tabellen EH'!$B$37</f>
        <v>0</v>
      </c>
      <c r="H34" s="281"/>
      <c r="I34" s="281">
        <f>I15+'Tabellen EH'!$E$37-'Tabellen EH'!$B$37</f>
        <v>0</v>
      </c>
      <c r="J34" s="281">
        <f>J15+'Tabellen EH'!$E$37-'Tabellen EH'!$B$37</f>
        <v>0</v>
      </c>
      <c r="K34" s="212"/>
    </row>
    <row r="35" spans="2:11" ht="15" x14ac:dyDescent="0.25">
      <c r="B35" s="279" t="str">
        <f t="shared" si="1"/>
        <v>hoger</v>
      </c>
      <c r="C35" s="207">
        <f>'Tabellen EH'!$E37</f>
        <v>0</v>
      </c>
      <c r="D35" s="281">
        <f>'Tabellen EH'!$E37</f>
        <v>0</v>
      </c>
      <c r="E35" s="281"/>
      <c r="F35" s="281">
        <f>'Tabellen EH'!$E37</f>
        <v>0</v>
      </c>
      <c r="G35" s="281">
        <f>'Tabellen EH'!$E37</f>
        <v>0</v>
      </c>
      <c r="H35" s="281"/>
      <c r="I35" s="281">
        <f>'Tabellen EH'!$E37</f>
        <v>0</v>
      </c>
      <c r="J35" s="281">
        <f>'Tabellen EH'!$E37</f>
        <v>0</v>
      </c>
      <c r="K35" s="212"/>
    </row>
    <row r="36" spans="2:11" ht="15" x14ac:dyDescent="0.25">
      <c r="B36" s="247" t="s">
        <v>29</v>
      </c>
      <c r="C36" s="229" t="s">
        <v>132</v>
      </c>
      <c r="D36" s="227"/>
      <c r="E36" s="227"/>
      <c r="F36" s="227"/>
      <c r="G36" s="227"/>
      <c r="H36" s="227"/>
      <c r="I36" s="227"/>
      <c r="J36" s="227"/>
      <c r="K36" s="228"/>
    </row>
    <row r="37" spans="2:11" ht="15" x14ac:dyDescent="0.25">
      <c r="B37" s="206">
        <f>B18</f>
        <v>8566</v>
      </c>
      <c r="C37" s="207">
        <f>'Presentatie Tabel 5'!C18+'Tabellen EH'!J$36-'Tabellen EH'!G$36</f>
        <v>0.27649999999999997</v>
      </c>
      <c r="D37" s="207">
        <f>D18</f>
        <v>0</v>
      </c>
      <c r="E37" s="212"/>
      <c r="F37" s="211">
        <f>F18+'Tabellen EH'!$I$114-'Tabellen EH'!$G$114</f>
        <v>9.7499999999999976E-2</v>
      </c>
      <c r="G37" s="285">
        <f>G18</f>
        <v>0</v>
      </c>
      <c r="H37" s="285"/>
      <c r="I37" s="285">
        <f>I18+'Tabellen EH'!$I$114-'Tabellen EH'!$G$114</f>
        <v>9.7499999999999976E-2</v>
      </c>
      <c r="J37" s="211">
        <f>J18</f>
        <v>0</v>
      </c>
      <c r="K37" s="212"/>
    </row>
    <row r="38" spans="2:11" ht="15" x14ac:dyDescent="0.25">
      <c r="B38" s="280">
        <f t="shared" ref="B38:B41" si="2">B19</f>
        <v>38442</v>
      </c>
      <c r="C38" s="281">
        <f>'Presentatie Tabel 5'!C19+'Tabellen EH'!$J$36-'Tabellen EH'!$G$36</f>
        <v>0.27649999999999997</v>
      </c>
      <c r="D38" s="281">
        <f>'Presentatie Tabel 5'!D19+'Tabellen EH'!$J$36-'Tabellen EH'!$G$36</f>
        <v>0.27649999999999997</v>
      </c>
      <c r="E38" s="212"/>
      <c r="F38" s="285">
        <f>F19+'Tabellen EH'!$I$114-'Tabellen EH'!$G$114</f>
        <v>9.7499999999999976E-2</v>
      </c>
      <c r="G38" s="285">
        <f>G19+'Tabellen EH'!$I$114-'Tabellen EH'!$G$114</f>
        <v>9.7499999999999976E-2</v>
      </c>
      <c r="H38" s="211"/>
      <c r="I38" s="211" t="s">
        <v>133</v>
      </c>
      <c r="J38" s="211" t="s">
        <v>133</v>
      </c>
      <c r="K38" s="212"/>
    </row>
    <row r="39" spans="2:11" ht="15" x14ac:dyDescent="0.25">
      <c r="B39" s="280">
        <f t="shared" si="2"/>
        <v>40503</v>
      </c>
      <c r="C39" s="211" t="s">
        <v>133</v>
      </c>
      <c r="D39" s="211" t="s">
        <v>133</v>
      </c>
      <c r="E39" s="208"/>
      <c r="F39" s="211" t="s">
        <v>133</v>
      </c>
      <c r="G39" s="211" t="s">
        <v>133</v>
      </c>
      <c r="H39" s="211"/>
      <c r="I39" s="211">
        <v>9.7500000000000003E-2</v>
      </c>
      <c r="J39" s="211">
        <v>9.7500000000000003E-2</v>
      </c>
      <c r="K39" s="212"/>
    </row>
    <row r="40" spans="2:11" ht="15" x14ac:dyDescent="0.25">
      <c r="B40" s="280">
        <f t="shared" si="2"/>
        <v>76818</v>
      </c>
      <c r="C40" s="207">
        <f>C21+'Tabellen EH'!$J$37-'Tabellen EH'!$G$37</f>
        <v>0</v>
      </c>
      <c r="D40" s="281">
        <f>D21+'Tabellen EH'!$J$37-'Tabellen EH'!$G$37</f>
        <v>0</v>
      </c>
      <c r="E40" s="281"/>
      <c r="F40" s="281">
        <f>F21+'Tabellen EH'!$J$37-'Tabellen EH'!$G$37</f>
        <v>0</v>
      </c>
      <c r="G40" s="281">
        <f>G21+'Tabellen EH'!$J$37-'Tabellen EH'!$G$37</f>
        <v>0</v>
      </c>
      <c r="H40" s="281"/>
      <c r="I40" s="281">
        <f>I21+'Tabellen EH'!$J$37-'Tabellen EH'!$G$37</f>
        <v>0</v>
      </c>
      <c r="J40" s="281">
        <f>J21+'Tabellen EH'!$J$37-'Tabellen EH'!$G$37</f>
        <v>0</v>
      </c>
      <c r="K40" s="212"/>
    </row>
    <row r="41" spans="2:11" ht="15" x14ac:dyDescent="0.25">
      <c r="B41" s="279" t="str">
        <f t="shared" si="2"/>
        <v>hoger</v>
      </c>
      <c r="C41" s="281">
        <f>'Tabellen EH'!$J$37</f>
        <v>0</v>
      </c>
      <c r="D41" s="281">
        <f>'Tabellen EH'!$J$37</f>
        <v>0</v>
      </c>
      <c r="E41" s="281"/>
      <c r="F41" s="281">
        <f>'Tabellen EH'!$J$37</f>
        <v>0</v>
      </c>
      <c r="G41" s="281">
        <f>'Tabellen EH'!$J$37</f>
        <v>0</v>
      </c>
      <c r="H41" s="281"/>
      <c r="I41" s="281">
        <f>'Tabellen EH'!$J$37</f>
        <v>0</v>
      </c>
      <c r="J41" s="281">
        <f>'Tabellen EH'!$J$37</f>
        <v>0</v>
      </c>
      <c r="K41" s="212"/>
    </row>
    <row r="43" spans="2:11" ht="15" x14ac:dyDescent="0.25">
      <c r="B43" s="239" t="s">
        <v>138</v>
      </c>
      <c r="C43" s="240" t="s">
        <v>120</v>
      </c>
      <c r="D43" s="241"/>
      <c r="E43" s="241"/>
      <c r="F43" s="241"/>
      <c r="G43" s="242"/>
      <c r="H43" s="249"/>
      <c r="I43" s="242"/>
      <c r="J43" s="242"/>
      <c r="K43" s="243" t="s">
        <v>139</v>
      </c>
    </row>
    <row r="44" spans="2:11" ht="15" x14ac:dyDescent="0.25">
      <c r="B44" s="264" t="s">
        <v>140</v>
      </c>
      <c r="C44" s="200"/>
      <c r="D44" s="200"/>
      <c r="E44" s="200"/>
      <c r="F44" s="200"/>
      <c r="G44" s="200"/>
      <c r="H44" s="200"/>
      <c r="I44" s="200"/>
      <c r="J44" s="200"/>
      <c r="K44" s="245" t="s">
        <v>123</v>
      </c>
    </row>
    <row r="45" spans="2:11" ht="15" x14ac:dyDescent="0.25">
      <c r="B45" s="219"/>
      <c r="C45" s="213" t="s">
        <v>124</v>
      </c>
      <c r="D45" s="214"/>
      <c r="E45" s="215"/>
      <c r="F45" s="213" t="s">
        <v>125</v>
      </c>
      <c r="G45" s="214"/>
      <c r="H45" s="215"/>
      <c r="I45" s="213" t="s">
        <v>125</v>
      </c>
      <c r="J45" s="214"/>
      <c r="K45" s="215"/>
    </row>
    <row r="46" spans="2:11" ht="15" x14ac:dyDescent="0.25">
      <c r="B46" s="220"/>
      <c r="C46" s="216"/>
      <c r="D46" s="217"/>
      <c r="E46" s="218"/>
      <c r="F46" s="216" t="s">
        <v>126</v>
      </c>
      <c r="G46" s="217"/>
      <c r="H46" s="218"/>
      <c r="I46" s="216" t="s">
        <v>127</v>
      </c>
      <c r="J46" s="217"/>
      <c r="K46" s="218"/>
    </row>
    <row r="47" spans="2:11" ht="15" x14ac:dyDescent="0.25">
      <c r="B47" s="246"/>
      <c r="C47" s="209" t="s">
        <v>128</v>
      </c>
      <c r="D47" s="209"/>
      <c r="E47" s="209"/>
      <c r="F47" s="209" t="s">
        <v>128</v>
      </c>
      <c r="G47" s="209"/>
      <c r="H47" s="209"/>
      <c r="I47" s="209" t="s">
        <v>128</v>
      </c>
      <c r="J47" s="209"/>
      <c r="K47" s="209"/>
    </row>
    <row r="48" spans="2:11" ht="15" x14ac:dyDescent="0.25">
      <c r="B48" s="209" t="s">
        <v>129</v>
      </c>
      <c r="C48" s="210" t="s">
        <v>130</v>
      </c>
      <c r="D48" s="210" t="s">
        <v>131</v>
      </c>
      <c r="E48" s="210"/>
      <c r="F48" s="210" t="s">
        <v>130</v>
      </c>
      <c r="G48" s="210" t="s">
        <v>131</v>
      </c>
      <c r="H48" s="209"/>
      <c r="I48" s="210" t="s">
        <v>130</v>
      </c>
      <c r="J48" s="210" t="s">
        <v>131</v>
      </c>
      <c r="K48" s="209"/>
    </row>
    <row r="49" spans="2:11" ht="15" x14ac:dyDescent="0.25">
      <c r="B49" s="247" t="s">
        <v>9</v>
      </c>
      <c r="C49" s="229" t="s">
        <v>132</v>
      </c>
      <c r="D49" s="227"/>
      <c r="E49" s="227"/>
      <c r="F49" s="227"/>
      <c r="G49" s="227"/>
      <c r="H49" s="227"/>
      <c r="I49" s="227"/>
      <c r="J49" s="227"/>
      <c r="K49" s="228"/>
    </row>
    <row r="50" spans="2:11" ht="15" x14ac:dyDescent="0.25">
      <c r="B50" s="206">
        <f>B12</f>
        <v>8566</v>
      </c>
      <c r="C50" s="207">
        <f>C12+'Tabellen EH'!$E$43-'Tabellen EH'!$B$43</f>
        <v>8.7999999999999967E-2</v>
      </c>
      <c r="D50" s="207">
        <f>D12</f>
        <v>0</v>
      </c>
      <c r="E50" s="207"/>
      <c r="F50" s="211">
        <f>F12+'Tabellen EH'!$D$121-'Tabellen EH'!$B$121</f>
        <v>8.7999999999999995E-2</v>
      </c>
      <c r="G50" s="285">
        <f>G12</f>
        <v>0</v>
      </c>
      <c r="H50" s="285"/>
      <c r="I50" s="285">
        <f>I12+'Tabellen EH'!$D$121-'Tabellen EH'!$B$121</f>
        <v>8.7999999999999995E-2</v>
      </c>
      <c r="J50" s="211">
        <f>J12</f>
        <v>0</v>
      </c>
      <c r="K50" s="212"/>
    </row>
    <row r="51" spans="2:11" ht="15" x14ac:dyDescent="0.25">
      <c r="B51" s="280">
        <f t="shared" ref="B51:B54" si="3">B13</f>
        <v>38442</v>
      </c>
      <c r="C51" s="281">
        <f>C13+'Tabellen EH'!$E$43-'Tabellen EH'!$B$43</f>
        <v>8.7999999999999967E-2</v>
      </c>
      <c r="D51" s="281">
        <f>D13+'Tabellen EH'!$E$43-'Tabellen EH'!$B$43</f>
        <v>8.7999999999999967E-2</v>
      </c>
      <c r="E51" s="207"/>
      <c r="F51" s="285">
        <f>F13+'Tabellen EH'!$D$121-'Tabellen EH'!$B$121</f>
        <v>8.7999999999999995E-2</v>
      </c>
      <c r="G51" s="285">
        <f>G13+'Tabellen EH'!$D$121-'Tabellen EH'!$B$121</f>
        <v>8.7999999999999995E-2</v>
      </c>
      <c r="H51" s="211"/>
      <c r="I51" s="285" t="s">
        <v>133</v>
      </c>
      <c r="J51" s="211" t="s">
        <v>133</v>
      </c>
      <c r="K51" s="212"/>
    </row>
    <row r="52" spans="2:11" ht="15" x14ac:dyDescent="0.25">
      <c r="B52" s="280">
        <f t="shared" si="3"/>
        <v>40503</v>
      </c>
      <c r="C52" s="211" t="s">
        <v>133</v>
      </c>
      <c r="D52" s="211" t="s">
        <v>133</v>
      </c>
      <c r="E52" s="208"/>
      <c r="F52" s="211" t="s">
        <v>133</v>
      </c>
      <c r="G52" s="211" t="s">
        <v>133</v>
      </c>
      <c r="H52" s="211"/>
      <c r="I52" s="285">
        <f>I14+'Tabellen EH'!$D$121-'Tabellen EH'!$B$121</f>
        <v>8.7999999999999995E-2</v>
      </c>
      <c r="J52" s="285">
        <f>J14+'Tabellen EH'!$D$121-'Tabellen EH'!$B$121</f>
        <v>8.7999999999999995E-2</v>
      </c>
      <c r="K52" s="212"/>
    </row>
    <row r="53" spans="2:11" ht="15" x14ac:dyDescent="0.25">
      <c r="B53" s="280">
        <f t="shared" si="3"/>
        <v>76818</v>
      </c>
      <c r="C53" s="207">
        <f>C15</f>
        <v>0.59899999999999998</v>
      </c>
      <c r="D53" s="281">
        <f>D15</f>
        <v>0.59899999999999998</v>
      </c>
      <c r="E53" s="281"/>
      <c r="F53" s="281">
        <f t="shared" ref="F53:J54" si="4">F15</f>
        <v>0.59899999999999998</v>
      </c>
      <c r="G53" s="281">
        <f t="shared" si="4"/>
        <v>0.59899999999999998</v>
      </c>
      <c r="H53" s="281"/>
      <c r="I53" s="281">
        <f t="shared" si="4"/>
        <v>0.59899999999999998</v>
      </c>
      <c r="J53" s="281">
        <f t="shared" si="4"/>
        <v>0.59899999999999998</v>
      </c>
      <c r="K53" s="212"/>
    </row>
    <row r="54" spans="2:11" ht="15" x14ac:dyDescent="0.25">
      <c r="B54" s="279" t="str">
        <f t="shared" si="3"/>
        <v>hoger</v>
      </c>
      <c r="C54" s="281">
        <f>C16</f>
        <v>0.98</v>
      </c>
      <c r="D54" s="281">
        <f>D16</f>
        <v>0.98</v>
      </c>
      <c r="E54" s="207"/>
      <c r="F54" s="281">
        <f t="shared" si="4"/>
        <v>0.98</v>
      </c>
      <c r="G54" s="281">
        <f t="shared" si="4"/>
        <v>0.98</v>
      </c>
      <c r="H54" s="211"/>
      <c r="I54" s="281">
        <f t="shared" si="4"/>
        <v>0.98</v>
      </c>
      <c r="J54" s="281">
        <f t="shared" si="4"/>
        <v>0.98</v>
      </c>
      <c r="K54" s="212"/>
    </row>
    <row r="55" spans="2:11" ht="15" x14ac:dyDescent="0.25">
      <c r="B55" s="247" t="s">
        <v>29</v>
      </c>
      <c r="C55" s="229" t="s">
        <v>132</v>
      </c>
      <c r="D55" s="227"/>
      <c r="E55" s="227"/>
      <c r="F55" s="227"/>
      <c r="G55" s="227"/>
      <c r="H55" s="227"/>
      <c r="I55" s="227"/>
      <c r="J55" s="227"/>
      <c r="K55" s="228"/>
    </row>
    <row r="56" spans="2:11" ht="15" x14ac:dyDescent="0.25">
      <c r="B56" s="206">
        <f>B18</f>
        <v>8566</v>
      </c>
      <c r="C56" s="207">
        <f>C18+'Tabellen EH'!$J$43-'Tabellen EH'!$G$43</f>
        <v>8.1699999999999995E-2</v>
      </c>
      <c r="D56" s="207">
        <f>D18</f>
        <v>0</v>
      </c>
      <c r="E56" s="207"/>
      <c r="F56" s="211">
        <f>F18+'Tabellen EH'!$I$121-'Tabellen EH'!$G$121</f>
        <v>8.1699999999999995E-2</v>
      </c>
      <c r="G56" s="285">
        <f>G18</f>
        <v>0</v>
      </c>
      <c r="H56" s="285"/>
      <c r="I56" s="285">
        <f>I18+'Tabellen EH'!$I$121-'Tabellen EH'!$G$121</f>
        <v>8.1699999999999995E-2</v>
      </c>
      <c r="J56" s="285">
        <f>J18</f>
        <v>0</v>
      </c>
      <c r="K56" s="212"/>
    </row>
    <row r="57" spans="2:11" ht="15" x14ac:dyDescent="0.25">
      <c r="B57" s="280">
        <f t="shared" ref="B57:B60" si="5">B19</f>
        <v>38442</v>
      </c>
      <c r="C57" s="281">
        <f>C19+'Tabellen EH'!$J$43-'Tabellen EH'!$G$43</f>
        <v>8.1699999999999995E-2</v>
      </c>
      <c r="D57" s="281">
        <f>D19+'Tabellen EH'!$J$43-'Tabellen EH'!$G$43</f>
        <v>8.1699999999999995E-2</v>
      </c>
      <c r="E57" s="207"/>
      <c r="F57" s="285">
        <f>F19+'Tabellen EH'!$I$121-'Tabellen EH'!$G$121</f>
        <v>8.1699999999999995E-2</v>
      </c>
      <c r="G57" s="285">
        <f>G19+'Tabellen EH'!$I$121-'Tabellen EH'!$G$121</f>
        <v>8.1699999999999995E-2</v>
      </c>
      <c r="H57" s="211"/>
      <c r="I57" s="285" t="s">
        <v>133</v>
      </c>
      <c r="J57" s="211" t="s">
        <v>133</v>
      </c>
      <c r="K57" s="212"/>
    </row>
    <row r="58" spans="2:11" ht="15" x14ac:dyDescent="0.25">
      <c r="B58" s="280">
        <f t="shared" si="5"/>
        <v>40503</v>
      </c>
      <c r="C58" s="211" t="s">
        <v>133</v>
      </c>
      <c r="D58" s="211" t="s">
        <v>133</v>
      </c>
      <c r="E58" s="208"/>
      <c r="F58" s="211" t="s">
        <v>133</v>
      </c>
      <c r="G58" s="211" t="s">
        <v>133</v>
      </c>
      <c r="H58" s="211"/>
      <c r="I58" s="285">
        <f>I20+'Tabellen EH'!$I$121-'Tabellen EH'!$G$121</f>
        <v>8.1699999999999995E-2</v>
      </c>
      <c r="J58" s="285">
        <f>J20+'Tabellen EH'!$I$121-'Tabellen EH'!$G$121</f>
        <v>8.1699999999999995E-2</v>
      </c>
      <c r="K58" s="212"/>
    </row>
    <row r="59" spans="2:11" ht="15" x14ac:dyDescent="0.25">
      <c r="B59" s="280">
        <f t="shared" si="5"/>
        <v>76818</v>
      </c>
      <c r="C59" s="207">
        <f>C21</f>
        <v>0.37480000000000002</v>
      </c>
      <c r="D59" s="281">
        <f>D21</f>
        <v>0.37480000000000002</v>
      </c>
      <c r="E59" s="281"/>
      <c r="F59" s="281">
        <f t="shared" ref="F59:J59" si="6">F21</f>
        <v>0.37480000000000002</v>
      </c>
      <c r="G59" s="281">
        <f t="shared" si="6"/>
        <v>0.37480000000000002</v>
      </c>
      <c r="H59" s="281"/>
      <c r="I59" s="281">
        <f t="shared" si="6"/>
        <v>0.37480000000000002</v>
      </c>
      <c r="J59" s="281">
        <f t="shared" si="6"/>
        <v>0.37480000000000002</v>
      </c>
      <c r="K59" s="212"/>
    </row>
    <row r="60" spans="2:11" ht="15" x14ac:dyDescent="0.25">
      <c r="B60" s="279" t="str">
        <f t="shared" si="5"/>
        <v>hoger</v>
      </c>
      <c r="C60" s="281">
        <f>C22</f>
        <v>0.495</v>
      </c>
      <c r="D60" s="281">
        <f>D22</f>
        <v>0.495</v>
      </c>
      <c r="E60" s="281"/>
      <c r="F60" s="281">
        <f t="shared" ref="F60:J60" si="7">F22</f>
        <v>0.495</v>
      </c>
      <c r="G60" s="281">
        <f t="shared" si="7"/>
        <v>0.495</v>
      </c>
      <c r="H60" s="281"/>
      <c r="I60" s="281">
        <f t="shared" si="7"/>
        <v>0.495</v>
      </c>
      <c r="J60" s="281">
        <f t="shared" si="7"/>
        <v>0.495</v>
      </c>
      <c r="K60" s="212"/>
    </row>
    <row r="62" spans="2:11" ht="15" x14ac:dyDescent="0.25">
      <c r="B62" s="239" t="s">
        <v>141</v>
      </c>
      <c r="C62" s="240" t="s">
        <v>120</v>
      </c>
      <c r="D62" s="241"/>
      <c r="E62" s="241"/>
      <c r="F62" s="241"/>
      <c r="G62" s="242"/>
      <c r="H62" s="249"/>
      <c r="I62" s="242"/>
      <c r="J62" s="242"/>
      <c r="K62" s="243" t="s">
        <v>142</v>
      </c>
    </row>
    <row r="63" spans="2:11" ht="15" x14ac:dyDescent="0.25">
      <c r="B63" s="265" t="s">
        <v>143</v>
      </c>
      <c r="C63" s="202"/>
      <c r="D63" s="203"/>
      <c r="E63" s="203"/>
      <c r="F63" s="203"/>
      <c r="G63" s="204"/>
      <c r="H63" s="205"/>
      <c r="I63" s="204"/>
      <c r="J63" s="204"/>
      <c r="K63" s="250" t="s">
        <v>144</v>
      </c>
    </row>
    <row r="64" spans="2:11" ht="15" x14ac:dyDescent="0.25">
      <c r="B64" s="252"/>
      <c r="C64" s="205"/>
      <c r="D64" s="205"/>
      <c r="E64" s="205"/>
      <c r="F64" s="205"/>
      <c r="G64" s="205"/>
      <c r="H64" s="205"/>
      <c r="I64" s="205"/>
      <c r="J64" s="205"/>
      <c r="K64" s="250" t="s">
        <v>145</v>
      </c>
    </row>
    <row r="65" spans="2:11" ht="15" x14ac:dyDescent="0.25">
      <c r="B65" s="209"/>
      <c r="C65" s="209" t="s">
        <v>128</v>
      </c>
      <c r="D65" s="209"/>
      <c r="E65" s="209"/>
      <c r="F65" s="226"/>
      <c r="G65" s="224"/>
      <c r="H65" s="224"/>
      <c r="I65" s="224"/>
      <c r="J65" s="224"/>
      <c r="K65" s="257"/>
    </row>
    <row r="66" spans="2:11" ht="15" x14ac:dyDescent="0.25">
      <c r="B66" s="209" t="s">
        <v>129</v>
      </c>
      <c r="C66" s="210" t="s">
        <v>130</v>
      </c>
      <c r="D66" s="210" t="s">
        <v>131</v>
      </c>
      <c r="E66" s="210"/>
      <c r="F66" s="237"/>
      <c r="G66" s="238"/>
      <c r="H66" s="217"/>
      <c r="I66" s="238"/>
      <c r="J66" s="238"/>
      <c r="K66" s="218"/>
    </row>
    <row r="67" spans="2:11" ht="15" x14ac:dyDescent="0.25">
      <c r="B67" s="206">
        <f>'Tabellen EH'!L12</f>
        <v>8566</v>
      </c>
      <c r="C67" s="211">
        <f>'Tabellen EH'!M11</f>
        <v>0.60699999999999998</v>
      </c>
      <c r="D67" s="285">
        <f>'Tabellen EH'!N11</f>
        <v>0</v>
      </c>
      <c r="E67" s="207"/>
      <c r="F67" s="233"/>
      <c r="G67" s="234"/>
      <c r="H67" s="234"/>
      <c r="I67" s="234"/>
      <c r="J67" s="234"/>
      <c r="K67" s="258"/>
    </row>
    <row r="68" spans="2:11" ht="15" x14ac:dyDescent="0.25">
      <c r="B68" s="280">
        <f>'Tabellen EH'!L13</f>
        <v>38442</v>
      </c>
      <c r="C68" s="285">
        <f>'Tabellen EH'!M12</f>
        <v>0.60699999999999998</v>
      </c>
      <c r="D68" s="285">
        <f>'Tabellen EH'!N12</f>
        <v>0.60699999999999998</v>
      </c>
      <c r="E68" s="207"/>
      <c r="F68" s="233"/>
      <c r="G68" s="234"/>
      <c r="H68" s="234"/>
      <c r="I68" s="234"/>
      <c r="J68" s="234"/>
      <c r="K68" s="258"/>
    </row>
    <row r="69" spans="2:11" ht="15" x14ac:dyDescent="0.25">
      <c r="B69" s="357">
        <f>'Tabellen EH'!L14</f>
        <v>75865</v>
      </c>
      <c r="C69" s="285">
        <f>'Tabellen EH'!M13</f>
        <v>0.65400000000000003</v>
      </c>
      <c r="D69" s="285">
        <f>'Tabellen EH'!N13</f>
        <v>0.65400000000000003</v>
      </c>
      <c r="E69" s="207"/>
      <c r="F69" s="233"/>
      <c r="G69" s="234"/>
      <c r="H69" s="234"/>
      <c r="I69" s="234"/>
      <c r="J69" s="234"/>
      <c r="K69" s="258"/>
    </row>
    <row r="70" spans="2:11" ht="15" x14ac:dyDescent="0.25">
      <c r="B70" s="280">
        <f>'Tabellen EH'!L15</f>
        <v>76818</v>
      </c>
      <c r="C70" s="285">
        <f>'Tabellen EH'!M14</f>
        <v>0.59899999999999998</v>
      </c>
      <c r="D70" s="285">
        <f>'Tabellen EH'!N14</f>
        <v>0.59899999999999998</v>
      </c>
      <c r="E70" s="208"/>
      <c r="F70" s="233"/>
      <c r="G70" s="234"/>
      <c r="H70" s="234"/>
      <c r="I70" s="234"/>
      <c r="J70" s="234"/>
      <c r="K70" s="258"/>
    </row>
    <row r="71" spans="2:11" ht="15" x14ac:dyDescent="0.25">
      <c r="B71" s="279" t="str">
        <f t="shared" ref="B71" si="8">B16</f>
        <v>hoger</v>
      </c>
      <c r="C71" s="285">
        <f>'Tabellen EH'!M15</f>
        <v>0.98</v>
      </c>
      <c r="D71" s="285">
        <f>'Tabellen EH'!N15</f>
        <v>0.98</v>
      </c>
      <c r="E71" s="207"/>
      <c r="F71" s="259"/>
      <c r="G71" s="260"/>
      <c r="H71" s="260"/>
      <c r="I71" s="260"/>
      <c r="J71" s="260"/>
      <c r="K71" s="261"/>
    </row>
    <row r="73" spans="2:11" ht="15" x14ac:dyDescent="0.25">
      <c r="B73" s="239" t="s">
        <v>146</v>
      </c>
      <c r="C73" s="240" t="s">
        <v>120</v>
      </c>
      <c r="D73" s="241"/>
      <c r="E73" s="241"/>
      <c r="F73" s="241"/>
      <c r="G73" s="242"/>
      <c r="H73" s="249"/>
      <c r="I73" s="242"/>
      <c r="J73" s="242"/>
      <c r="K73" s="243" t="s">
        <v>147</v>
      </c>
    </row>
    <row r="74" spans="2:11" ht="15" x14ac:dyDescent="0.25">
      <c r="B74" s="265" t="s">
        <v>148</v>
      </c>
      <c r="C74" s="205"/>
      <c r="D74" s="205"/>
      <c r="E74" s="205"/>
      <c r="F74" s="205"/>
      <c r="G74" s="205"/>
      <c r="H74" s="205"/>
      <c r="I74" s="205"/>
      <c r="J74" s="205"/>
      <c r="K74" s="250" t="s">
        <v>149</v>
      </c>
    </row>
    <row r="75" spans="2:11" ht="15" x14ac:dyDescent="0.25">
      <c r="B75" s="247" t="s">
        <v>9</v>
      </c>
      <c r="C75" s="207">
        <f>'Tabellen EH'!E57</f>
        <v>1.083</v>
      </c>
      <c r="D75" s="235"/>
      <c r="E75" s="236"/>
      <c r="F75" s="236"/>
      <c r="G75" s="236"/>
      <c r="H75" s="236"/>
      <c r="I75" s="236"/>
      <c r="J75" s="236"/>
      <c r="K75" s="253"/>
    </row>
    <row r="76" spans="2:11" ht="15" x14ac:dyDescent="0.25">
      <c r="B76" s="247" t="s">
        <v>29</v>
      </c>
      <c r="C76" s="281">
        <f>'Tabellen EH'!E58</f>
        <v>0.52</v>
      </c>
      <c r="D76" s="254"/>
      <c r="E76" s="255"/>
      <c r="F76" s="255"/>
      <c r="G76" s="255"/>
      <c r="H76" s="255"/>
      <c r="I76" s="255"/>
      <c r="J76" s="255"/>
      <c r="K76" s="256"/>
    </row>
    <row r="78" spans="2:11" ht="15" x14ac:dyDescent="0.25">
      <c r="B78" s="239" t="s">
        <v>150</v>
      </c>
      <c r="C78" s="240" t="s">
        <v>120</v>
      </c>
      <c r="D78" s="241"/>
      <c r="E78" s="241"/>
      <c r="F78" s="241"/>
      <c r="G78" s="242"/>
      <c r="H78" s="249"/>
      <c r="I78" s="242"/>
      <c r="J78" s="242"/>
      <c r="K78" s="243" t="s">
        <v>151</v>
      </c>
    </row>
    <row r="79" spans="2:11" ht="15" x14ac:dyDescent="0.25">
      <c r="B79" s="265" t="s">
        <v>152</v>
      </c>
      <c r="C79" s="202"/>
      <c r="D79" s="203"/>
      <c r="E79" s="203"/>
      <c r="F79" s="203"/>
      <c r="G79" s="204"/>
      <c r="H79" s="205"/>
      <c r="I79" s="204"/>
      <c r="J79" s="204"/>
      <c r="K79" s="250" t="s">
        <v>153</v>
      </c>
    </row>
    <row r="80" spans="2:11" ht="15" x14ac:dyDescent="0.25">
      <c r="B80" s="244"/>
      <c r="C80" s="200"/>
      <c r="D80" s="200"/>
      <c r="E80" s="200"/>
      <c r="F80" s="200"/>
      <c r="G80" s="200"/>
      <c r="H80" s="200"/>
      <c r="I80" s="200"/>
      <c r="J80" s="200"/>
      <c r="K80" s="245" t="s">
        <v>154</v>
      </c>
    </row>
    <row r="81" spans="2:11" ht="15" x14ac:dyDescent="0.25">
      <c r="B81" s="219"/>
      <c r="C81" s="219" t="s">
        <v>124</v>
      </c>
      <c r="D81" s="219"/>
      <c r="E81" s="219"/>
      <c r="F81" s="219" t="s">
        <v>125</v>
      </c>
      <c r="G81" s="213"/>
      <c r="H81" s="215"/>
      <c r="I81" s="213"/>
      <c r="J81" s="214"/>
      <c r="K81" s="215"/>
    </row>
    <row r="82" spans="2:11" ht="15" x14ac:dyDescent="0.25">
      <c r="B82" s="220"/>
      <c r="C82" s="220" t="s">
        <v>128</v>
      </c>
      <c r="D82" s="220"/>
      <c r="E82" s="220"/>
      <c r="F82" s="220" t="s">
        <v>128</v>
      </c>
      <c r="G82" s="220"/>
      <c r="H82" s="220"/>
      <c r="I82" s="230"/>
      <c r="J82" s="225"/>
      <c r="K82" s="251"/>
    </row>
    <row r="83" spans="2:11" ht="15" x14ac:dyDescent="0.25">
      <c r="B83" s="220"/>
      <c r="C83" s="221" t="s">
        <v>130</v>
      </c>
      <c r="D83" s="221" t="s">
        <v>131</v>
      </c>
      <c r="E83" s="221"/>
      <c r="F83" s="221" t="s">
        <v>130</v>
      </c>
      <c r="G83" s="221" t="s">
        <v>131</v>
      </c>
      <c r="H83" s="220"/>
      <c r="I83" s="230"/>
      <c r="J83" s="225"/>
      <c r="K83" s="251"/>
    </row>
    <row r="84" spans="2:11" ht="15" x14ac:dyDescent="0.25">
      <c r="B84" s="247" t="s">
        <v>9</v>
      </c>
      <c r="C84" s="207">
        <f>'Tabellen EH'!D52</f>
        <v>0.53800000000000003</v>
      </c>
      <c r="D84" s="207">
        <f>'Tabellen EH'!D53</f>
        <v>6.3E-2</v>
      </c>
      <c r="E84" s="207"/>
      <c r="F84" s="207">
        <f>'Tabellen EH'!D130</f>
        <v>0.20399999999999999</v>
      </c>
      <c r="G84" s="222">
        <f>'Tabellen EH'!D131</f>
        <v>0</v>
      </c>
      <c r="H84" s="223"/>
      <c r="I84" s="231"/>
      <c r="J84" s="232"/>
      <c r="K84" s="262"/>
    </row>
    <row r="85" spans="2:11" ht="15" x14ac:dyDescent="0.25">
      <c r="B85" s="247" t="s">
        <v>29</v>
      </c>
      <c r="C85" s="281">
        <f>'Tabellen EH'!E52</f>
        <v>0.35</v>
      </c>
      <c r="D85" s="207">
        <f>'Tabellen EH'!E53</f>
        <v>0.06</v>
      </c>
      <c r="E85" s="207"/>
      <c r="F85" s="207">
        <f>'Tabellen EH'!E130</f>
        <v>0.17</v>
      </c>
      <c r="G85" s="222">
        <f>'Tabellen EH'!E131</f>
        <v>0</v>
      </c>
      <c r="H85" s="223"/>
      <c r="I85" s="231"/>
      <c r="J85" s="232"/>
      <c r="K85" s="262"/>
    </row>
  </sheetData>
  <pageMargins left="0.7" right="0.7" top="0.75" bottom="0.75" header="0.3" footer="0.3"/>
  <pageSetup paperSize="9" orientation="portrait" horizontalDpi="90" verticalDpi="9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C8700-AB05-455A-BF59-109F7FEF1E8C}">
  <dimension ref="B1:L91"/>
  <sheetViews>
    <sheetView workbookViewId="0">
      <selection activeCell="P79" sqref="P79"/>
    </sheetView>
  </sheetViews>
  <sheetFormatPr defaultRowHeight="12.75" x14ac:dyDescent="0.2"/>
  <cols>
    <col min="1" max="1" width="2.42578125" customWidth="1"/>
    <col min="2" max="2" width="17.7109375" customWidth="1"/>
    <col min="3" max="3" width="11.28515625" customWidth="1"/>
    <col min="4" max="4" width="11" customWidth="1"/>
    <col min="6" max="6" width="11.28515625" customWidth="1"/>
    <col min="7" max="7" width="10.7109375" customWidth="1"/>
    <col min="8" max="8" width="10.85546875" customWidth="1"/>
    <col min="9" max="9" width="11.28515625" customWidth="1"/>
    <col min="10" max="10" width="11.42578125" customWidth="1"/>
    <col min="11" max="11" width="10.85546875" customWidth="1"/>
  </cols>
  <sheetData>
    <row r="1" spans="2:12" ht="15" x14ac:dyDescent="0.2">
      <c r="B1" s="271" t="s">
        <v>115</v>
      </c>
      <c r="C1" s="337" t="s">
        <v>116</v>
      </c>
      <c r="D1" s="270"/>
      <c r="E1" s="270"/>
      <c r="F1" s="270"/>
      <c r="G1" s="270"/>
      <c r="H1" s="270"/>
      <c r="I1" s="270"/>
      <c r="J1" s="270"/>
      <c r="K1" s="270"/>
      <c r="L1" s="270"/>
    </row>
    <row r="2" spans="2:12" ht="15" x14ac:dyDescent="0.25">
      <c r="B2" s="271" t="s">
        <v>117</v>
      </c>
      <c r="C2" s="271"/>
      <c r="D2" s="271"/>
      <c r="E2" s="270"/>
      <c r="F2" s="270"/>
      <c r="G2" s="270"/>
      <c r="H2" s="270"/>
      <c r="I2" s="270"/>
      <c r="J2" s="270"/>
      <c r="K2" s="269"/>
      <c r="L2" s="269"/>
    </row>
    <row r="3" spans="2:12" ht="15" x14ac:dyDescent="0.25">
      <c r="B3" s="271" t="s">
        <v>118</v>
      </c>
      <c r="C3" s="266" t="str">
        <f>Gegevens!E1</f>
        <v>Januari</v>
      </c>
      <c r="D3" s="268">
        <f>Gegevens!F1</f>
        <v>2026</v>
      </c>
      <c r="E3" s="270"/>
      <c r="F3" s="270"/>
      <c r="G3" s="270"/>
      <c r="H3" s="270"/>
      <c r="I3" s="270"/>
      <c r="J3" s="270"/>
      <c r="K3" s="269"/>
      <c r="L3" s="269"/>
    </row>
    <row r="4" spans="2:12" ht="15" x14ac:dyDescent="0.2">
      <c r="B4" s="267" t="s">
        <v>163</v>
      </c>
    </row>
    <row r="5" spans="2:12" ht="15" x14ac:dyDescent="0.25">
      <c r="B5" s="313" t="s">
        <v>155</v>
      </c>
      <c r="C5" s="314" t="s">
        <v>120</v>
      </c>
      <c r="D5" s="315"/>
      <c r="E5" s="315"/>
      <c r="F5" s="315"/>
      <c r="G5" s="316"/>
      <c r="H5" s="316"/>
      <c r="I5" s="316"/>
      <c r="J5" s="316"/>
      <c r="K5" s="317" t="s">
        <v>121</v>
      </c>
      <c r="L5" s="269"/>
    </row>
    <row r="6" spans="2:12" ht="15" x14ac:dyDescent="0.25">
      <c r="B6" s="338"/>
      <c r="C6" s="272"/>
      <c r="D6" s="273"/>
      <c r="E6" s="273"/>
      <c r="F6" s="273"/>
      <c r="G6" s="273"/>
      <c r="H6" s="273"/>
      <c r="I6" s="273"/>
      <c r="J6" s="273"/>
      <c r="K6" s="319" t="s">
        <v>156</v>
      </c>
      <c r="L6" s="269"/>
    </row>
    <row r="7" spans="2:12" ht="15" x14ac:dyDescent="0.25">
      <c r="B7" s="293"/>
      <c r="C7" s="287" t="s">
        <v>124</v>
      </c>
      <c r="D7" s="288"/>
      <c r="E7" s="289"/>
      <c r="F7" s="287" t="s">
        <v>125</v>
      </c>
      <c r="G7" s="288"/>
      <c r="H7" s="289"/>
      <c r="I7" s="287" t="s">
        <v>125</v>
      </c>
      <c r="J7" s="288"/>
      <c r="K7" s="289"/>
      <c r="L7" s="269"/>
    </row>
    <row r="8" spans="2:12" ht="15" x14ac:dyDescent="0.25">
      <c r="B8" s="294"/>
      <c r="C8" s="290"/>
      <c r="D8" s="291"/>
      <c r="E8" s="292"/>
      <c r="F8" s="290" t="s">
        <v>126</v>
      </c>
      <c r="G8" s="291"/>
      <c r="H8" s="292"/>
      <c r="I8" s="290" t="s">
        <v>127</v>
      </c>
      <c r="J8" s="291"/>
      <c r="K8" s="292"/>
      <c r="L8" s="269"/>
    </row>
    <row r="9" spans="2:12" ht="15" x14ac:dyDescent="0.25">
      <c r="B9" s="320"/>
      <c r="C9" s="283" t="s">
        <v>128</v>
      </c>
      <c r="D9" s="283"/>
      <c r="E9" s="283"/>
      <c r="F9" s="283" t="s">
        <v>128</v>
      </c>
      <c r="G9" s="283"/>
      <c r="H9" s="283"/>
      <c r="I9" s="283" t="s">
        <v>128</v>
      </c>
      <c r="J9" s="283"/>
      <c r="K9" s="283"/>
      <c r="L9" s="269"/>
    </row>
    <row r="10" spans="2:12" ht="15" x14ac:dyDescent="0.25">
      <c r="B10" s="283" t="s">
        <v>129</v>
      </c>
      <c r="C10" s="284" t="s">
        <v>130</v>
      </c>
      <c r="D10" s="284" t="s">
        <v>131</v>
      </c>
      <c r="E10" s="284"/>
      <c r="F10" s="284" t="s">
        <v>130</v>
      </c>
      <c r="G10" s="284" t="s">
        <v>131</v>
      </c>
      <c r="H10" s="283"/>
      <c r="I10" s="284" t="s">
        <v>130</v>
      </c>
      <c r="J10" s="284" t="s">
        <v>131</v>
      </c>
      <c r="K10" s="283"/>
      <c r="L10" s="269"/>
    </row>
    <row r="11" spans="2:12" ht="15" x14ac:dyDescent="0.25">
      <c r="B11" s="321" t="s">
        <v>9</v>
      </c>
      <c r="C11" s="303" t="s">
        <v>132</v>
      </c>
      <c r="D11" s="301"/>
      <c r="E11" s="301"/>
      <c r="F11" s="301"/>
      <c r="G11" s="301"/>
      <c r="H11" s="301"/>
      <c r="I11" s="301"/>
      <c r="J11" s="301"/>
      <c r="K11" s="302"/>
      <c r="L11" s="269"/>
    </row>
    <row r="12" spans="2:12" ht="15" x14ac:dyDescent="0.25">
      <c r="B12" s="280">
        <f>'Tabellen EH'!G69</f>
        <v>4666</v>
      </c>
      <c r="C12" s="285" t="s">
        <v>133</v>
      </c>
      <c r="D12" s="285" t="s">
        <v>133</v>
      </c>
      <c r="E12" s="281"/>
      <c r="F12" s="285">
        <f>'Tabellen EH'!H88</f>
        <v>0.218</v>
      </c>
      <c r="G12" s="285">
        <f>'Tabellen EH'!I88</f>
        <v>0</v>
      </c>
      <c r="H12" s="285"/>
      <c r="I12" s="285">
        <f>'Tabellen EH'!H68</f>
        <v>0.218</v>
      </c>
      <c r="J12" s="285">
        <f>'Tabellen EH'!I68</f>
        <v>0</v>
      </c>
      <c r="K12" s="286"/>
      <c r="L12" s="269"/>
    </row>
    <row r="13" spans="2:12" ht="15" x14ac:dyDescent="0.25">
      <c r="B13" s="280">
        <f>'Tabellen EH'!G12</f>
        <v>6614</v>
      </c>
      <c r="C13" s="281">
        <f>'Tabellen EH'!H11</f>
        <v>0.55800000000000005</v>
      </c>
      <c r="D13" s="281">
        <f>'Tabellen EH'!I11</f>
        <v>0</v>
      </c>
      <c r="E13" s="281"/>
      <c r="F13" s="285" t="s">
        <v>133</v>
      </c>
      <c r="G13" s="285" t="s">
        <v>133</v>
      </c>
      <c r="H13" s="285"/>
      <c r="I13" s="285" t="s">
        <v>133</v>
      </c>
      <c r="J13" s="285" t="s">
        <v>133</v>
      </c>
      <c r="K13" s="286"/>
      <c r="L13" s="269"/>
    </row>
    <row r="14" spans="2:12" ht="15" x14ac:dyDescent="0.25">
      <c r="B14" s="280">
        <f>'Tabellen EH'!G13</f>
        <v>38442</v>
      </c>
      <c r="C14" s="281">
        <f>'Tabellen EH'!H12</f>
        <v>0.55800000000000005</v>
      </c>
      <c r="D14" s="281">
        <f>'Tabellen EH'!I12</f>
        <v>0.55800000000000005</v>
      </c>
      <c r="E14" s="281"/>
      <c r="F14" s="285">
        <f>'Tabellen EH'!H89</f>
        <v>0.218</v>
      </c>
      <c r="G14" s="285">
        <f>'Tabellen EH'!I89</f>
        <v>0.218</v>
      </c>
      <c r="H14" s="285"/>
      <c r="I14" s="285" t="s">
        <v>133</v>
      </c>
      <c r="J14" s="285" t="s">
        <v>133</v>
      </c>
      <c r="K14" s="286"/>
      <c r="L14" s="269"/>
    </row>
    <row r="15" spans="2:12" ht="15" x14ac:dyDescent="0.25">
      <c r="B15" s="280">
        <f>'Tabellen EH'!G79</f>
        <v>40503</v>
      </c>
      <c r="C15" s="285" t="s">
        <v>133</v>
      </c>
      <c r="D15" s="285" t="s">
        <v>133</v>
      </c>
      <c r="E15" s="282"/>
      <c r="F15" s="285" t="s">
        <v>133</v>
      </c>
      <c r="G15" s="285" t="s">
        <v>133</v>
      </c>
      <c r="H15" s="285"/>
      <c r="I15" s="285">
        <f>'Tabellen EH'!H69</f>
        <v>0.218</v>
      </c>
      <c r="J15" s="285">
        <f>'Tabellen EH'!I69</f>
        <v>0.218</v>
      </c>
      <c r="K15" s="286"/>
      <c r="L15" s="269"/>
    </row>
    <row r="16" spans="2:12" ht="15" x14ac:dyDescent="0.25">
      <c r="B16" s="280">
        <f>'Tabellen EH'!G24</f>
        <v>76818</v>
      </c>
      <c r="C16" s="281">
        <f>'Tabellen EH'!H13</f>
        <v>0.59899999999999998</v>
      </c>
      <c r="D16" s="281">
        <f>'Tabellen EH'!I13</f>
        <v>0.59899999999999998</v>
      </c>
      <c r="E16" s="281"/>
      <c r="F16" s="285">
        <f>'Tabellen EH'!H90</f>
        <v>0.59899999999999998</v>
      </c>
      <c r="G16" s="285">
        <f>'Tabellen EH'!I90</f>
        <v>0.59899999999999998</v>
      </c>
      <c r="H16" s="285"/>
      <c r="I16" s="285">
        <f>'Tabellen EH'!H70</f>
        <v>0.59899999999999998</v>
      </c>
      <c r="J16" s="285">
        <f>'Tabellen EH'!I70</f>
        <v>0.59899999999999998</v>
      </c>
      <c r="K16" s="286"/>
      <c r="L16" s="269"/>
    </row>
    <row r="17" spans="2:12" ht="15" x14ac:dyDescent="0.25">
      <c r="B17" s="322" t="s">
        <v>134</v>
      </c>
      <c r="C17" s="281">
        <f>'Tabellen EH'!H14</f>
        <v>0.98</v>
      </c>
      <c r="D17" s="281">
        <f>'Tabellen EH'!I14</f>
        <v>0.98</v>
      </c>
      <c r="E17" s="281"/>
      <c r="F17" s="285">
        <f>'Tabellen EH'!H91</f>
        <v>0.98</v>
      </c>
      <c r="G17" s="285">
        <f>'Tabellen EH'!I91</f>
        <v>0.98</v>
      </c>
      <c r="H17" s="285"/>
      <c r="I17" s="285">
        <f>'Tabellen EH'!H71</f>
        <v>0.98</v>
      </c>
      <c r="J17" s="285">
        <f>'Tabellen EH'!I71</f>
        <v>0.98</v>
      </c>
      <c r="K17" s="286"/>
      <c r="L17" s="269"/>
    </row>
    <row r="18" spans="2:12" ht="15" x14ac:dyDescent="0.25">
      <c r="B18" s="321" t="s">
        <v>29</v>
      </c>
      <c r="C18" s="303" t="s">
        <v>132</v>
      </c>
      <c r="D18" s="301"/>
      <c r="E18" s="301"/>
      <c r="F18" s="301"/>
      <c r="G18" s="301"/>
      <c r="H18" s="301"/>
      <c r="I18" s="301"/>
      <c r="J18" s="301"/>
      <c r="K18" s="302"/>
    </row>
    <row r="19" spans="2:12" ht="15" x14ac:dyDescent="0.25">
      <c r="B19" s="280">
        <f>B12</f>
        <v>4666</v>
      </c>
      <c r="C19" s="285" t="s">
        <v>133</v>
      </c>
      <c r="D19" s="285" t="s">
        <v>133</v>
      </c>
      <c r="E19" s="286"/>
      <c r="F19" s="285">
        <f>'Tabellen EH'!H97</f>
        <v>0.17919999999999997</v>
      </c>
      <c r="G19" s="285">
        <f>'Tabellen EH'!I97</f>
        <v>0</v>
      </c>
      <c r="H19" s="285"/>
      <c r="I19" s="285">
        <f>'Tabellen EH'!H77</f>
        <v>0.17919999999999997</v>
      </c>
      <c r="J19" s="285">
        <f>'Tabellen EH'!I77</f>
        <v>0</v>
      </c>
      <c r="K19" s="286"/>
    </row>
    <row r="20" spans="2:12" ht="15" x14ac:dyDescent="0.25">
      <c r="B20" s="280">
        <f t="shared" ref="B20:B24" si="0">B13</f>
        <v>6614</v>
      </c>
      <c r="C20" s="281">
        <f>'Tabellen EH'!H21</f>
        <v>0.35819999999999996</v>
      </c>
      <c r="D20" s="281">
        <f>'Tabellen EH'!I21</f>
        <v>0</v>
      </c>
      <c r="E20" s="286"/>
      <c r="F20" s="285" t="s">
        <v>133</v>
      </c>
      <c r="G20" s="285" t="s">
        <v>133</v>
      </c>
      <c r="H20" s="285"/>
      <c r="I20" s="285" t="s">
        <v>133</v>
      </c>
      <c r="J20" s="285" t="s">
        <v>133</v>
      </c>
      <c r="K20" s="286"/>
    </row>
    <row r="21" spans="2:12" ht="15" x14ac:dyDescent="0.25">
      <c r="B21" s="280">
        <f t="shared" si="0"/>
        <v>38442</v>
      </c>
      <c r="C21" s="281">
        <f>'Tabellen EH'!H22</f>
        <v>0.35819999999999996</v>
      </c>
      <c r="D21" s="281">
        <f>'Tabellen EH'!I22</f>
        <v>0.35819999999999996</v>
      </c>
      <c r="E21" s="286"/>
      <c r="F21" s="285">
        <f>'Tabellen EH'!H98</f>
        <v>0.17919999999999997</v>
      </c>
      <c r="G21" s="285">
        <f>'Tabellen EH'!I98</f>
        <v>0.17919999999999997</v>
      </c>
      <c r="H21" s="285"/>
      <c r="I21" s="285" t="s">
        <v>133</v>
      </c>
      <c r="J21" s="285" t="s">
        <v>133</v>
      </c>
      <c r="K21" s="286"/>
    </row>
    <row r="22" spans="2:12" ht="15" x14ac:dyDescent="0.25">
      <c r="B22" s="280">
        <f t="shared" si="0"/>
        <v>40503</v>
      </c>
      <c r="C22" s="285" t="s">
        <v>133</v>
      </c>
      <c r="D22" s="285" t="s">
        <v>133</v>
      </c>
      <c r="E22" s="282"/>
      <c r="F22" s="285" t="s">
        <v>133</v>
      </c>
      <c r="G22" s="285" t="s">
        <v>133</v>
      </c>
      <c r="H22" s="285"/>
      <c r="I22" s="285">
        <f>'Tabellen EH'!H78</f>
        <v>0.17919999999999997</v>
      </c>
      <c r="J22" s="285">
        <f>'Tabellen EH'!I78</f>
        <v>0.17919999999999997</v>
      </c>
      <c r="K22" s="286"/>
    </row>
    <row r="23" spans="2:12" ht="15" x14ac:dyDescent="0.25">
      <c r="B23" s="280">
        <f t="shared" si="0"/>
        <v>76818</v>
      </c>
      <c r="C23" s="281">
        <f>'Tabellen EH'!H23</f>
        <v>0.37480000000000002</v>
      </c>
      <c r="D23" s="281">
        <f>'Tabellen EH'!I23</f>
        <v>0.37480000000000002</v>
      </c>
      <c r="E23" s="286"/>
      <c r="F23" s="285">
        <f>'Tabellen EH'!H99</f>
        <v>0.37480000000000002</v>
      </c>
      <c r="G23" s="285">
        <f>'Tabellen EH'!I99</f>
        <v>0.37480000000000002</v>
      </c>
      <c r="H23" s="285"/>
      <c r="I23" s="285">
        <f>'Tabellen EH'!H79</f>
        <v>0.37480000000000002</v>
      </c>
      <c r="J23" s="285">
        <f>'Tabellen EH'!I79</f>
        <v>0.37480000000000002</v>
      </c>
      <c r="K23" s="286"/>
    </row>
    <row r="24" spans="2:12" ht="15" x14ac:dyDescent="0.25">
      <c r="B24" s="279" t="str">
        <f t="shared" si="0"/>
        <v>hoger</v>
      </c>
      <c r="C24" s="281">
        <f>'Tabellen EH'!H24</f>
        <v>0.495</v>
      </c>
      <c r="D24" s="281">
        <f>'Tabellen EH'!I24</f>
        <v>0.495</v>
      </c>
      <c r="E24" s="286"/>
      <c r="F24" s="285">
        <f>'Tabellen EH'!H100</f>
        <v>0.495</v>
      </c>
      <c r="G24" s="285">
        <f>'Tabellen EH'!I100</f>
        <v>0.495</v>
      </c>
      <c r="H24" s="285"/>
      <c r="I24" s="285">
        <f>'Tabellen EH'!H80</f>
        <v>0.495</v>
      </c>
      <c r="J24" s="285">
        <f>'Tabellen EH'!I80</f>
        <v>0.495</v>
      </c>
      <c r="K24" s="286"/>
    </row>
    <row r="26" spans="2:12" ht="15" x14ac:dyDescent="0.25">
      <c r="B26" s="313" t="s">
        <v>157</v>
      </c>
      <c r="C26" s="314" t="s">
        <v>120</v>
      </c>
      <c r="D26" s="315"/>
      <c r="E26" s="315"/>
      <c r="F26" s="315"/>
      <c r="G26" s="316"/>
      <c r="H26" s="323"/>
      <c r="I26" s="316"/>
      <c r="J26" s="316"/>
      <c r="K26" s="317" t="s">
        <v>136</v>
      </c>
    </row>
    <row r="27" spans="2:12" ht="15" x14ac:dyDescent="0.25">
      <c r="B27" s="338"/>
      <c r="C27" s="274"/>
      <c r="D27" s="274"/>
      <c r="E27" s="274"/>
      <c r="F27" s="274"/>
      <c r="G27" s="274"/>
      <c r="H27" s="274"/>
      <c r="I27" s="274"/>
      <c r="J27" s="274"/>
      <c r="K27" s="319" t="s">
        <v>156</v>
      </c>
    </row>
    <row r="28" spans="2:12" ht="15" x14ac:dyDescent="0.25">
      <c r="B28" s="293"/>
      <c r="C28" s="287" t="s">
        <v>124</v>
      </c>
      <c r="D28" s="288"/>
      <c r="E28" s="289"/>
      <c r="F28" s="287" t="s">
        <v>125</v>
      </c>
      <c r="G28" s="288"/>
      <c r="H28" s="289"/>
      <c r="I28" s="287" t="s">
        <v>125</v>
      </c>
      <c r="J28" s="288"/>
      <c r="K28" s="289"/>
    </row>
    <row r="29" spans="2:12" ht="15" x14ac:dyDescent="0.25">
      <c r="B29" s="294"/>
      <c r="C29" s="290"/>
      <c r="D29" s="291"/>
      <c r="E29" s="292"/>
      <c r="F29" s="290" t="s">
        <v>126</v>
      </c>
      <c r="G29" s="291"/>
      <c r="H29" s="292"/>
      <c r="I29" s="290" t="s">
        <v>127</v>
      </c>
      <c r="J29" s="291"/>
      <c r="K29" s="292"/>
    </row>
    <row r="30" spans="2:12" ht="15" x14ac:dyDescent="0.25">
      <c r="B30" s="320"/>
      <c r="C30" s="283" t="s">
        <v>128</v>
      </c>
      <c r="D30" s="283"/>
      <c r="E30" s="283"/>
      <c r="F30" s="283" t="s">
        <v>128</v>
      </c>
      <c r="G30" s="283"/>
      <c r="H30" s="283"/>
      <c r="I30" s="283" t="s">
        <v>128</v>
      </c>
      <c r="J30" s="283"/>
      <c r="K30" s="283"/>
    </row>
    <row r="31" spans="2:12" ht="15" x14ac:dyDescent="0.25">
      <c r="B31" s="283" t="s">
        <v>129</v>
      </c>
      <c r="C31" s="284" t="s">
        <v>130</v>
      </c>
      <c r="D31" s="284" t="s">
        <v>131</v>
      </c>
      <c r="E31" s="284"/>
      <c r="F31" s="284" t="s">
        <v>130</v>
      </c>
      <c r="G31" s="284" t="s">
        <v>131</v>
      </c>
      <c r="H31" s="283"/>
      <c r="I31" s="284" t="s">
        <v>130</v>
      </c>
      <c r="J31" s="284" t="s">
        <v>131</v>
      </c>
      <c r="K31" s="283"/>
    </row>
    <row r="32" spans="2:12" ht="15" x14ac:dyDescent="0.25">
      <c r="B32" s="321" t="s">
        <v>9</v>
      </c>
      <c r="C32" s="303" t="s">
        <v>132</v>
      </c>
      <c r="D32" s="301"/>
      <c r="E32" s="301"/>
      <c r="F32" s="301"/>
      <c r="G32" s="301"/>
      <c r="H32" s="301"/>
      <c r="I32" s="301"/>
      <c r="J32" s="301"/>
      <c r="K32" s="302"/>
    </row>
    <row r="33" spans="2:11" ht="15" x14ac:dyDescent="0.25">
      <c r="B33" s="280">
        <f t="shared" ref="B33:B38" si="1">B12</f>
        <v>4666</v>
      </c>
      <c r="C33" s="285" t="s">
        <v>133</v>
      </c>
      <c r="D33" s="285" t="s">
        <v>133</v>
      </c>
      <c r="E33" s="281"/>
      <c r="F33" s="285">
        <f>F12+'Tabellen EH'!$D$114-'Tabellen EH'!$B$114</f>
        <v>0.10800000000000001</v>
      </c>
      <c r="G33" s="285">
        <f>G12</f>
        <v>0</v>
      </c>
      <c r="H33" s="285"/>
      <c r="I33" s="285">
        <f>I12+'Tabellen EH'!$D$114-'Tabellen EH'!$B$114</f>
        <v>0.10800000000000001</v>
      </c>
      <c r="J33" s="285">
        <f>J12</f>
        <v>0</v>
      </c>
      <c r="K33" s="286"/>
    </row>
    <row r="34" spans="2:11" ht="15" x14ac:dyDescent="0.25">
      <c r="B34" s="280">
        <f t="shared" si="1"/>
        <v>6614</v>
      </c>
      <c r="C34" s="281">
        <f>C13+'Tabellen EH'!$E$36-'Tabellen EH'!$B$36</f>
        <v>0.38200000000000001</v>
      </c>
      <c r="D34" s="281">
        <f>D13</f>
        <v>0</v>
      </c>
      <c r="E34" s="281"/>
      <c r="F34" s="285" t="str">
        <f>F13</f>
        <v>nvt</v>
      </c>
      <c r="G34" s="285" t="str">
        <f>G13</f>
        <v>nvt</v>
      </c>
      <c r="H34" s="285"/>
      <c r="I34" s="285" t="str">
        <f>I13</f>
        <v>nvt</v>
      </c>
      <c r="J34" s="285" t="str">
        <f>J13</f>
        <v>nvt</v>
      </c>
      <c r="K34" s="286"/>
    </row>
    <row r="35" spans="2:11" ht="15" x14ac:dyDescent="0.25">
      <c r="B35" s="280">
        <f t="shared" si="1"/>
        <v>38442</v>
      </c>
      <c r="C35" s="281">
        <f>C14+'Tabellen EH'!$E$36-'Tabellen EH'!$B$36</f>
        <v>0.38200000000000001</v>
      </c>
      <c r="D35" s="281">
        <f>D14+'Tabellen EH'!$E$36-'Tabellen EH'!$B$36</f>
        <v>0.38200000000000001</v>
      </c>
      <c r="E35" s="281"/>
      <c r="F35" s="285">
        <f>F14+'Tabellen EH'!$D$114-'Tabellen EH'!$B$114</f>
        <v>0.10800000000000001</v>
      </c>
      <c r="G35" s="285">
        <f>G14+'Tabellen EH'!$D$114-'Tabellen EH'!$B$114</f>
        <v>0.10800000000000001</v>
      </c>
      <c r="H35" s="285"/>
      <c r="I35" s="285" t="s">
        <v>133</v>
      </c>
      <c r="J35" s="285" t="s">
        <v>133</v>
      </c>
      <c r="K35" s="286"/>
    </row>
    <row r="36" spans="2:11" ht="15" x14ac:dyDescent="0.25">
      <c r="B36" s="280">
        <f t="shared" si="1"/>
        <v>40503</v>
      </c>
      <c r="C36" s="285" t="s">
        <v>133</v>
      </c>
      <c r="D36" s="285" t="s">
        <v>133</v>
      </c>
      <c r="E36" s="282"/>
      <c r="F36" s="285" t="s">
        <v>133</v>
      </c>
      <c r="G36" s="285" t="s">
        <v>133</v>
      </c>
      <c r="H36" s="285"/>
      <c r="I36" s="285">
        <f>I15+'Tabellen EH'!$D$114-'Tabellen EH'!$B$114</f>
        <v>0.10800000000000001</v>
      </c>
      <c r="J36" s="285">
        <f>J15+'Tabellen EH'!$D$114-'Tabellen EH'!$B$114</f>
        <v>0.10800000000000001</v>
      </c>
      <c r="K36" s="286"/>
    </row>
    <row r="37" spans="2:11" ht="15" x14ac:dyDescent="0.25">
      <c r="B37" s="280">
        <f t="shared" si="1"/>
        <v>76818</v>
      </c>
      <c r="C37" s="281">
        <f>C16+'Tabellen EH'!$E$37-'Tabellen EH'!$B$37</f>
        <v>0</v>
      </c>
      <c r="D37" s="281">
        <f>D16+'Tabellen EH'!$E$37-'Tabellen EH'!$B$37</f>
        <v>0</v>
      </c>
      <c r="E37" s="281"/>
      <c r="F37" s="281">
        <f>F16+'Tabellen EH'!$E$37-'Tabellen EH'!$B$37</f>
        <v>0</v>
      </c>
      <c r="G37" s="281">
        <f>G16+'Tabellen EH'!$E$37-'Tabellen EH'!$B$37</f>
        <v>0</v>
      </c>
      <c r="H37" s="281"/>
      <c r="I37" s="281">
        <f>I16+'Tabellen EH'!$E$37-'Tabellen EH'!$B$37</f>
        <v>0</v>
      </c>
      <c r="J37" s="281">
        <f>J16+'Tabellen EH'!$E$37-'Tabellen EH'!$B$37</f>
        <v>0</v>
      </c>
      <c r="K37" s="286"/>
    </row>
    <row r="38" spans="2:11" ht="15" x14ac:dyDescent="0.25">
      <c r="B38" s="279" t="str">
        <f t="shared" si="1"/>
        <v>hoger</v>
      </c>
      <c r="C38" s="281">
        <f>'Tabellen EH'!$E37</f>
        <v>0</v>
      </c>
      <c r="D38" s="281">
        <f>'Tabellen EH'!$E37</f>
        <v>0</v>
      </c>
      <c r="E38" s="281"/>
      <c r="F38" s="281">
        <f>'Tabellen EH'!$E37</f>
        <v>0</v>
      </c>
      <c r="G38" s="281">
        <f>'Tabellen EH'!$E37</f>
        <v>0</v>
      </c>
      <c r="H38" s="281"/>
      <c r="I38" s="281">
        <f>'Tabellen EH'!$E37</f>
        <v>0</v>
      </c>
      <c r="J38" s="281">
        <f>'Tabellen EH'!$E37</f>
        <v>0</v>
      </c>
      <c r="K38" s="286"/>
    </row>
    <row r="39" spans="2:11" ht="15" x14ac:dyDescent="0.25">
      <c r="B39" s="321" t="s">
        <v>29</v>
      </c>
      <c r="C39" s="303" t="s">
        <v>132</v>
      </c>
      <c r="D39" s="301"/>
      <c r="E39" s="301"/>
      <c r="F39" s="301"/>
      <c r="G39" s="301"/>
      <c r="H39" s="301"/>
      <c r="I39" s="301"/>
      <c r="J39" s="301"/>
      <c r="K39" s="302"/>
    </row>
    <row r="40" spans="2:11" ht="15" x14ac:dyDescent="0.25">
      <c r="B40" s="280">
        <f>B19</f>
        <v>4666</v>
      </c>
      <c r="C40" s="285" t="s">
        <v>133</v>
      </c>
      <c r="D40" s="285" t="s">
        <v>133</v>
      </c>
      <c r="E40" s="286"/>
      <c r="F40" s="285">
        <f>F19+'Tabellen EH'!$I$114-'Tabellen EH'!$G$114</f>
        <v>9.7499999999999976E-2</v>
      </c>
      <c r="G40" s="285">
        <f>G19</f>
        <v>0</v>
      </c>
      <c r="H40" s="285"/>
      <c r="I40" s="285">
        <f>I19+'Tabellen EH'!$I$114-'Tabellen EH'!$G$114</f>
        <v>9.7499999999999976E-2</v>
      </c>
      <c r="J40" s="285">
        <f>J19</f>
        <v>0</v>
      </c>
      <c r="K40" s="286"/>
    </row>
    <row r="41" spans="2:11" ht="15" x14ac:dyDescent="0.25">
      <c r="B41" s="280">
        <f>B20</f>
        <v>6614</v>
      </c>
      <c r="C41" s="281">
        <f>C20+'Tabellen EH'!$J$36-'Tabellen EH'!$G$36</f>
        <v>0.27649999999999997</v>
      </c>
      <c r="D41" s="281">
        <f>D20</f>
        <v>0</v>
      </c>
      <c r="E41" s="286"/>
      <c r="F41" s="285" t="str">
        <f>F20</f>
        <v>nvt</v>
      </c>
      <c r="G41" s="285" t="str">
        <f>G20</f>
        <v>nvt</v>
      </c>
      <c r="H41" s="285"/>
      <c r="I41" s="285" t="str">
        <f>I20</f>
        <v>nvt</v>
      </c>
      <c r="J41" s="285" t="str">
        <f>J20</f>
        <v>nvt</v>
      </c>
      <c r="K41" s="286"/>
    </row>
    <row r="42" spans="2:11" ht="15" x14ac:dyDescent="0.25">
      <c r="B42" s="280">
        <f t="shared" ref="B42:B45" si="2">B21</f>
        <v>38442</v>
      </c>
      <c r="C42" s="281">
        <f>C21+'Tabellen EH'!$J$36-'Tabellen EH'!$G$36</f>
        <v>0.27649999999999997</v>
      </c>
      <c r="D42" s="281">
        <f>'Presentatie Tabel 5'!D19+'Tabellen EH'!$J$36-'Tabellen EH'!$G$36</f>
        <v>0.27649999999999997</v>
      </c>
      <c r="E42" s="286"/>
      <c r="F42" s="285">
        <f>F21+'Tabellen EH'!$I$114-'Tabellen EH'!$G$114</f>
        <v>9.7499999999999976E-2</v>
      </c>
      <c r="G42" s="285">
        <f>G21+'Tabellen EH'!$I$114-'Tabellen EH'!$G$114</f>
        <v>9.7499999999999976E-2</v>
      </c>
      <c r="H42" s="285"/>
      <c r="I42" s="285" t="s">
        <v>133</v>
      </c>
      <c r="J42" s="285" t="s">
        <v>133</v>
      </c>
      <c r="K42" s="286"/>
    </row>
    <row r="43" spans="2:11" ht="15" x14ac:dyDescent="0.25">
      <c r="B43" s="280">
        <f t="shared" si="2"/>
        <v>40503</v>
      </c>
      <c r="C43" s="285" t="s">
        <v>133</v>
      </c>
      <c r="D43" s="285" t="s">
        <v>133</v>
      </c>
      <c r="E43" s="282"/>
      <c r="F43" s="285" t="s">
        <v>133</v>
      </c>
      <c r="G43" s="285" t="s">
        <v>133</v>
      </c>
      <c r="H43" s="285"/>
      <c r="I43" s="281">
        <f>I22+'Tabellen EH'!$I$114-'Tabellen EH'!$G$114</f>
        <v>9.7499999999999976E-2</v>
      </c>
      <c r="J43" s="281">
        <f>J22+'Tabellen EH'!$I$114-'Tabellen EH'!$G$114</f>
        <v>9.7499999999999976E-2</v>
      </c>
      <c r="K43" s="286"/>
    </row>
    <row r="44" spans="2:11" ht="15" x14ac:dyDescent="0.25">
      <c r="B44" s="280">
        <f t="shared" si="2"/>
        <v>76818</v>
      </c>
      <c r="C44" s="281">
        <f>C23+'Tabellen EH'!$J$37-'Tabellen EH'!$G$37</f>
        <v>0</v>
      </c>
      <c r="D44" s="281">
        <f>D23+'Tabellen EH'!$J$37-'Tabellen EH'!$G$37</f>
        <v>0</v>
      </c>
      <c r="E44" s="281"/>
      <c r="F44" s="281">
        <f>F23+'Tabellen EH'!$J$37-'Tabellen EH'!$G$37</f>
        <v>0</v>
      </c>
      <c r="G44" s="281">
        <f>G23+'Tabellen EH'!$J$37-'Tabellen EH'!$G$37</f>
        <v>0</v>
      </c>
      <c r="H44" s="281"/>
      <c r="I44" s="281">
        <f>I23+'Tabellen EH'!$J$37-'Tabellen EH'!$G$37</f>
        <v>0</v>
      </c>
      <c r="J44" s="281">
        <f>J23+'Tabellen EH'!$J$37-'Tabellen EH'!$G$37</f>
        <v>0</v>
      </c>
      <c r="K44" s="286"/>
    </row>
    <row r="45" spans="2:11" ht="15" x14ac:dyDescent="0.25">
      <c r="B45" s="279" t="str">
        <f t="shared" si="2"/>
        <v>hoger</v>
      </c>
      <c r="C45" s="281">
        <f>'Tabellen EH'!$J$37</f>
        <v>0</v>
      </c>
      <c r="D45" s="281">
        <f>'Tabellen EH'!$J$37</f>
        <v>0</v>
      </c>
      <c r="E45" s="281"/>
      <c r="F45" s="281">
        <f>'Tabellen EH'!$J$37</f>
        <v>0</v>
      </c>
      <c r="G45" s="281">
        <f>'Tabellen EH'!$J$37</f>
        <v>0</v>
      </c>
      <c r="H45" s="281"/>
      <c r="I45" s="281">
        <f>'Tabellen EH'!$J$37</f>
        <v>0</v>
      </c>
      <c r="J45" s="281">
        <f>'Tabellen EH'!$J$37</f>
        <v>0</v>
      </c>
      <c r="K45" s="286"/>
    </row>
    <row r="47" spans="2:11" ht="15" x14ac:dyDescent="0.25">
      <c r="B47" s="313" t="s">
        <v>158</v>
      </c>
      <c r="C47" s="314" t="s">
        <v>120</v>
      </c>
      <c r="D47" s="315"/>
      <c r="E47" s="315"/>
      <c r="F47" s="315"/>
      <c r="G47" s="316"/>
      <c r="H47" s="323"/>
      <c r="I47" s="316"/>
      <c r="J47" s="316"/>
      <c r="K47" s="317" t="s">
        <v>139</v>
      </c>
    </row>
    <row r="48" spans="2:11" ht="15" x14ac:dyDescent="0.25">
      <c r="B48" s="338"/>
      <c r="C48" s="273"/>
      <c r="D48" s="273"/>
      <c r="E48" s="273"/>
      <c r="F48" s="273"/>
      <c r="G48" s="273"/>
      <c r="H48" s="273"/>
      <c r="I48" s="273"/>
      <c r="J48" s="273"/>
      <c r="K48" s="319" t="s">
        <v>156</v>
      </c>
    </row>
    <row r="49" spans="2:11" ht="15" x14ac:dyDescent="0.25">
      <c r="B49" s="293"/>
      <c r="C49" s="287" t="s">
        <v>124</v>
      </c>
      <c r="D49" s="288"/>
      <c r="E49" s="289"/>
      <c r="F49" s="287" t="s">
        <v>125</v>
      </c>
      <c r="G49" s="288"/>
      <c r="H49" s="289"/>
      <c r="I49" s="287" t="s">
        <v>125</v>
      </c>
      <c r="J49" s="288"/>
      <c r="K49" s="289"/>
    </row>
    <row r="50" spans="2:11" ht="15" x14ac:dyDescent="0.25">
      <c r="B50" s="294"/>
      <c r="C50" s="290"/>
      <c r="D50" s="291"/>
      <c r="E50" s="292"/>
      <c r="F50" s="290" t="s">
        <v>126</v>
      </c>
      <c r="G50" s="291"/>
      <c r="H50" s="292"/>
      <c r="I50" s="290" t="s">
        <v>127</v>
      </c>
      <c r="J50" s="291"/>
      <c r="K50" s="292"/>
    </row>
    <row r="51" spans="2:11" ht="15" x14ac:dyDescent="0.25">
      <c r="B51" s="320"/>
      <c r="C51" s="283" t="s">
        <v>128</v>
      </c>
      <c r="D51" s="283"/>
      <c r="E51" s="283"/>
      <c r="F51" s="283" t="s">
        <v>128</v>
      </c>
      <c r="G51" s="283"/>
      <c r="H51" s="283"/>
      <c r="I51" s="283" t="s">
        <v>128</v>
      </c>
      <c r="J51" s="283"/>
      <c r="K51" s="283"/>
    </row>
    <row r="52" spans="2:11" ht="15" x14ac:dyDescent="0.25">
      <c r="B52" s="283" t="s">
        <v>129</v>
      </c>
      <c r="C52" s="284" t="s">
        <v>130</v>
      </c>
      <c r="D52" s="284" t="s">
        <v>131</v>
      </c>
      <c r="E52" s="284"/>
      <c r="F52" s="284" t="s">
        <v>130</v>
      </c>
      <c r="G52" s="284" t="s">
        <v>131</v>
      </c>
      <c r="H52" s="283"/>
      <c r="I52" s="284" t="s">
        <v>130</v>
      </c>
      <c r="J52" s="284" t="s">
        <v>131</v>
      </c>
      <c r="K52" s="283"/>
    </row>
    <row r="53" spans="2:11" ht="15" x14ac:dyDescent="0.25">
      <c r="B53" s="321" t="s">
        <v>9</v>
      </c>
      <c r="C53" s="303" t="s">
        <v>132</v>
      </c>
      <c r="D53" s="301"/>
      <c r="E53" s="301"/>
      <c r="F53" s="301"/>
      <c r="G53" s="301"/>
      <c r="H53" s="301"/>
      <c r="I53" s="301"/>
      <c r="J53" s="301"/>
      <c r="K53" s="302"/>
    </row>
    <row r="54" spans="2:11" ht="15" x14ac:dyDescent="0.25">
      <c r="B54" s="280">
        <f t="shared" ref="B54:B59" si="3">B12</f>
        <v>4666</v>
      </c>
      <c r="C54" s="285" t="s">
        <v>133</v>
      </c>
      <c r="D54" s="285" t="s">
        <v>133</v>
      </c>
      <c r="E54" s="281"/>
      <c r="F54" s="285">
        <f>F12+'Tabellen EH'!$D$121-'Tabellen EH'!$B$121</f>
        <v>8.7999999999999995E-2</v>
      </c>
      <c r="G54" s="285">
        <f>G12</f>
        <v>0</v>
      </c>
      <c r="H54" s="285"/>
      <c r="I54" s="285">
        <f>I12+'Tabellen EH'!$D$121-'Tabellen EH'!$B$121</f>
        <v>8.7999999999999995E-2</v>
      </c>
      <c r="J54" s="285">
        <f>J12</f>
        <v>0</v>
      </c>
      <c r="K54" s="286"/>
    </row>
    <row r="55" spans="2:11" ht="15" x14ac:dyDescent="0.25">
      <c r="B55" s="280">
        <f t="shared" si="3"/>
        <v>6614</v>
      </c>
      <c r="C55" s="281">
        <f>C13+'Tabellen EH'!$E$43-'Tabellen EH'!$B$43</f>
        <v>8.7999999999999967E-2</v>
      </c>
      <c r="D55" s="281">
        <f>D13</f>
        <v>0</v>
      </c>
      <c r="E55" s="281"/>
      <c r="F55" s="285" t="s">
        <v>133</v>
      </c>
      <c r="G55" s="285" t="s">
        <v>133</v>
      </c>
      <c r="H55" s="285"/>
      <c r="I55" s="285" t="s">
        <v>133</v>
      </c>
      <c r="J55" s="285" t="s">
        <v>133</v>
      </c>
      <c r="K55" s="286"/>
    </row>
    <row r="56" spans="2:11" ht="15" x14ac:dyDescent="0.25">
      <c r="B56" s="280">
        <f t="shared" si="3"/>
        <v>38442</v>
      </c>
      <c r="C56" s="281">
        <f>C14+'Tabellen EH'!$E$43-'Tabellen EH'!$B$43</f>
        <v>8.7999999999999967E-2</v>
      </c>
      <c r="D56" s="281">
        <f>D14+'Tabellen EH'!$E$43-'Tabellen EH'!$B$43</f>
        <v>8.7999999999999967E-2</v>
      </c>
      <c r="E56" s="281"/>
      <c r="F56" s="285">
        <f>F14+'Tabellen EH'!$D$121-'Tabellen EH'!$B$121</f>
        <v>8.7999999999999995E-2</v>
      </c>
      <c r="G56" s="285">
        <f>G14+'Tabellen EH'!$D$121-'Tabellen EH'!$B$121</f>
        <v>8.7999999999999995E-2</v>
      </c>
      <c r="H56" s="285"/>
      <c r="I56" s="285" t="s">
        <v>133</v>
      </c>
      <c r="J56" s="285" t="s">
        <v>133</v>
      </c>
      <c r="K56" s="286"/>
    </row>
    <row r="57" spans="2:11" ht="15" x14ac:dyDescent="0.25">
      <c r="B57" s="280">
        <f t="shared" si="3"/>
        <v>40503</v>
      </c>
      <c r="C57" s="285" t="s">
        <v>133</v>
      </c>
      <c r="D57" s="285" t="s">
        <v>133</v>
      </c>
      <c r="E57" s="282"/>
      <c r="F57" s="285" t="s">
        <v>133</v>
      </c>
      <c r="G57" s="285" t="s">
        <v>133</v>
      </c>
      <c r="H57" s="285"/>
      <c r="I57" s="285">
        <f>I15+'Tabellen EH'!$D$121-'Tabellen EH'!$B$121</f>
        <v>8.7999999999999995E-2</v>
      </c>
      <c r="J57" s="285">
        <f>J15+'Tabellen EH'!$D$121-'Tabellen EH'!$B$121</f>
        <v>8.7999999999999995E-2</v>
      </c>
      <c r="K57" s="286"/>
    </row>
    <row r="58" spans="2:11" ht="15" x14ac:dyDescent="0.25">
      <c r="B58" s="280">
        <f t="shared" si="3"/>
        <v>76818</v>
      </c>
      <c r="C58" s="281">
        <f>C16</f>
        <v>0.59899999999999998</v>
      </c>
      <c r="D58" s="281">
        <f>D16</f>
        <v>0.59899999999999998</v>
      </c>
      <c r="E58" s="281"/>
      <c r="F58" s="281">
        <f>F16</f>
        <v>0.59899999999999998</v>
      </c>
      <c r="G58" s="281">
        <f>G16</f>
        <v>0.59899999999999998</v>
      </c>
      <c r="H58" s="281"/>
      <c r="I58" s="281">
        <f>I16</f>
        <v>0.59899999999999998</v>
      </c>
      <c r="J58" s="281">
        <f>J16</f>
        <v>0.59899999999999998</v>
      </c>
      <c r="K58" s="286"/>
    </row>
    <row r="59" spans="2:11" ht="15" x14ac:dyDescent="0.25">
      <c r="B59" s="279" t="str">
        <f t="shared" si="3"/>
        <v>hoger</v>
      </c>
      <c r="C59" s="281">
        <f>C17</f>
        <v>0.98</v>
      </c>
      <c r="D59" s="281">
        <f>D17</f>
        <v>0.98</v>
      </c>
      <c r="E59" s="281"/>
      <c r="F59" s="281">
        <f>F17</f>
        <v>0.98</v>
      </c>
      <c r="G59" s="281">
        <f>G17</f>
        <v>0.98</v>
      </c>
      <c r="H59" s="285"/>
      <c r="I59" s="281">
        <f>I17</f>
        <v>0.98</v>
      </c>
      <c r="J59" s="281">
        <f>J17</f>
        <v>0.98</v>
      </c>
      <c r="K59" s="286"/>
    </row>
    <row r="60" spans="2:11" ht="15" x14ac:dyDescent="0.25">
      <c r="B60" s="321" t="s">
        <v>29</v>
      </c>
      <c r="C60" s="303" t="s">
        <v>132</v>
      </c>
      <c r="D60" s="301"/>
      <c r="E60" s="301"/>
      <c r="F60" s="301"/>
      <c r="G60" s="301"/>
      <c r="H60" s="301"/>
      <c r="I60" s="301"/>
      <c r="J60" s="301"/>
      <c r="K60" s="302"/>
    </row>
    <row r="61" spans="2:11" ht="15" x14ac:dyDescent="0.25">
      <c r="B61" s="280">
        <f>B19</f>
        <v>4666</v>
      </c>
      <c r="C61" s="285" t="s">
        <v>133</v>
      </c>
      <c r="D61" s="285" t="s">
        <v>133</v>
      </c>
      <c r="E61" s="281"/>
      <c r="F61" s="285">
        <f>F19+'Tabellen EH'!$I$121-'Tabellen EH'!$G$121</f>
        <v>8.1699999999999995E-2</v>
      </c>
      <c r="G61" s="285">
        <f>G19</f>
        <v>0</v>
      </c>
      <c r="H61" s="285"/>
      <c r="I61" s="285">
        <f>I19+'Tabellen EH'!$I$121-'Tabellen EH'!$G$121</f>
        <v>8.1699999999999995E-2</v>
      </c>
      <c r="J61" s="285">
        <f>J19</f>
        <v>0</v>
      </c>
      <c r="K61" s="286"/>
    </row>
    <row r="62" spans="2:11" ht="15" x14ac:dyDescent="0.25">
      <c r="B62" s="280">
        <f>B20</f>
        <v>6614</v>
      </c>
      <c r="C62" s="281">
        <f>C20+'Tabellen EH'!$J$43-'Tabellen EH'!$G$43</f>
        <v>8.1699999999999995E-2</v>
      </c>
      <c r="D62" s="281">
        <f>D20</f>
        <v>0</v>
      </c>
      <c r="E62" s="281"/>
      <c r="F62" s="285" t="s">
        <v>133</v>
      </c>
      <c r="G62" s="285" t="s">
        <v>133</v>
      </c>
      <c r="H62" s="285"/>
      <c r="I62" s="285" t="s">
        <v>133</v>
      </c>
      <c r="J62" s="285" t="s">
        <v>133</v>
      </c>
      <c r="K62" s="286"/>
    </row>
    <row r="63" spans="2:11" ht="15" x14ac:dyDescent="0.25">
      <c r="B63" s="280">
        <f t="shared" ref="B63:B66" si="4">B21</f>
        <v>38442</v>
      </c>
      <c r="C63" s="281">
        <f>C21+'Tabellen EH'!$J$43-'Tabellen EH'!$G$43</f>
        <v>8.1699999999999995E-2</v>
      </c>
      <c r="D63" s="281">
        <f>D21+'Tabellen EH'!$J$43-'Tabellen EH'!$G$43</f>
        <v>8.1699999999999995E-2</v>
      </c>
      <c r="E63" s="281"/>
      <c r="F63" s="285">
        <f>F21+'Tabellen EH'!$I$121-'Tabellen EH'!$G$121</f>
        <v>8.1699999999999995E-2</v>
      </c>
      <c r="G63" s="285">
        <f>G21+'Tabellen EH'!$I$121-'Tabellen EH'!$G$121</f>
        <v>8.1699999999999995E-2</v>
      </c>
      <c r="H63" s="285"/>
      <c r="I63" s="285" t="s">
        <v>133</v>
      </c>
      <c r="J63" s="285" t="s">
        <v>133</v>
      </c>
      <c r="K63" s="286"/>
    </row>
    <row r="64" spans="2:11" ht="15" x14ac:dyDescent="0.25">
      <c r="B64" s="280">
        <f t="shared" si="4"/>
        <v>40503</v>
      </c>
      <c r="C64" s="285" t="s">
        <v>133</v>
      </c>
      <c r="D64" s="285" t="s">
        <v>133</v>
      </c>
      <c r="E64" s="282"/>
      <c r="F64" s="285" t="s">
        <v>133</v>
      </c>
      <c r="G64" s="285" t="s">
        <v>133</v>
      </c>
      <c r="H64" s="285"/>
      <c r="I64" s="285">
        <f>I22+'Tabellen EH'!$I$121-'Tabellen EH'!$G$121</f>
        <v>8.1699999999999995E-2</v>
      </c>
      <c r="J64" s="285">
        <f>J22+'Tabellen EH'!$I$121-'Tabellen EH'!$G$121</f>
        <v>8.1699999999999995E-2</v>
      </c>
      <c r="K64" s="286"/>
    </row>
    <row r="65" spans="2:11" ht="15" x14ac:dyDescent="0.25">
      <c r="B65" s="280">
        <f t="shared" si="4"/>
        <v>76818</v>
      </c>
      <c r="C65" s="281">
        <f>C23</f>
        <v>0.37480000000000002</v>
      </c>
      <c r="D65" s="281">
        <f>D23</f>
        <v>0.37480000000000002</v>
      </c>
      <c r="E65" s="281"/>
      <c r="F65" s="281">
        <f t="shared" ref="F65:J66" si="5">F23</f>
        <v>0.37480000000000002</v>
      </c>
      <c r="G65" s="281">
        <f t="shared" si="5"/>
        <v>0.37480000000000002</v>
      </c>
      <c r="H65" s="281"/>
      <c r="I65" s="281">
        <f t="shared" si="5"/>
        <v>0.37480000000000002</v>
      </c>
      <c r="J65" s="281">
        <f t="shared" si="5"/>
        <v>0.37480000000000002</v>
      </c>
      <c r="K65" s="286"/>
    </row>
    <row r="66" spans="2:11" ht="15" x14ac:dyDescent="0.25">
      <c r="B66" s="279" t="str">
        <f t="shared" si="4"/>
        <v>hoger</v>
      </c>
      <c r="C66" s="281">
        <f>C24</f>
        <v>0.495</v>
      </c>
      <c r="D66" s="281">
        <f>D24</f>
        <v>0.495</v>
      </c>
      <c r="E66" s="281"/>
      <c r="F66" s="281">
        <f t="shared" si="5"/>
        <v>0.495</v>
      </c>
      <c r="G66" s="281">
        <f t="shared" si="5"/>
        <v>0.495</v>
      </c>
      <c r="H66" s="281"/>
      <c r="I66" s="281">
        <f t="shared" si="5"/>
        <v>0.495</v>
      </c>
      <c r="J66" s="281">
        <f t="shared" si="5"/>
        <v>0.495</v>
      </c>
      <c r="K66" s="286"/>
    </row>
    <row r="68" spans="2:11" ht="15" x14ac:dyDescent="0.25">
      <c r="B68" s="313" t="s">
        <v>159</v>
      </c>
      <c r="C68" s="314" t="s">
        <v>120</v>
      </c>
      <c r="D68" s="315"/>
      <c r="E68" s="315"/>
      <c r="F68" s="315"/>
      <c r="G68" s="316"/>
      <c r="H68" s="323"/>
      <c r="I68" s="316"/>
      <c r="J68" s="316"/>
      <c r="K68" s="317" t="s">
        <v>142</v>
      </c>
    </row>
    <row r="69" spans="2:11" ht="15" x14ac:dyDescent="0.25">
      <c r="B69" s="340" t="s">
        <v>160</v>
      </c>
      <c r="C69" s="275"/>
      <c r="D69" s="276"/>
      <c r="E69" s="276"/>
      <c r="F69" s="276"/>
      <c r="G69" s="277"/>
      <c r="H69" s="278"/>
      <c r="I69" s="277"/>
      <c r="J69" s="277"/>
      <c r="K69" s="324" t="s">
        <v>144</v>
      </c>
    </row>
    <row r="70" spans="2:11" ht="15" x14ac:dyDescent="0.25">
      <c r="B70" s="326"/>
      <c r="C70" s="278"/>
      <c r="D70" s="278"/>
      <c r="E70" s="278"/>
      <c r="F70" s="278"/>
      <c r="G70" s="278"/>
      <c r="H70" s="278"/>
      <c r="I70" s="278"/>
      <c r="J70" s="278"/>
      <c r="K70" s="324" t="s">
        <v>145</v>
      </c>
    </row>
    <row r="71" spans="2:11" ht="15" x14ac:dyDescent="0.25">
      <c r="B71" s="283"/>
      <c r="C71" s="283" t="s">
        <v>128</v>
      </c>
      <c r="D71" s="283"/>
      <c r="E71" s="283"/>
      <c r="F71" s="300"/>
      <c r="G71" s="298"/>
      <c r="H71" s="298"/>
      <c r="I71" s="298"/>
      <c r="J71" s="298"/>
      <c r="K71" s="331"/>
    </row>
    <row r="72" spans="2:11" ht="15" x14ac:dyDescent="0.25">
      <c r="B72" s="283" t="s">
        <v>129</v>
      </c>
      <c r="C72" s="284" t="s">
        <v>130</v>
      </c>
      <c r="D72" s="284" t="s">
        <v>131</v>
      </c>
      <c r="E72" s="284"/>
      <c r="F72" s="311"/>
      <c r="G72" s="312"/>
      <c r="H72" s="291"/>
      <c r="I72" s="312"/>
      <c r="J72" s="312"/>
      <c r="K72" s="292"/>
    </row>
    <row r="73" spans="2:11" ht="15" x14ac:dyDescent="0.25">
      <c r="B73" s="280">
        <f>'Presentatie Tabel 5'!B67</f>
        <v>8566</v>
      </c>
      <c r="C73" s="285">
        <f>'Tabellen EH'!M11</f>
        <v>0.60699999999999998</v>
      </c>
      <c r="D73" s="285">
        <f>'Tabellen EH'!N11</f>
        <v>0</v>
      </c>
      <c r="E73" s="281"/>
      <c r="F73" s="307"/>
      <c r="G73" s="308"/>
      <c r="H73" s="308"/>
      <c r="I73" s="308"/>
      <c r="J73" s="308"/>
      <c r="K73" s="332"/>
    </row>
    <row r="74" spans="2:11" ht="15" x14ac:dyDescent="0.25">
      <c r="B74" s="280">
        <f>'Presentatie Tabel 5'!B68</f>
        <v>38442</v>
      </c>
      <c r="C74" s="285">
        <f>'Tabellen EH'!M12</f>
        <v>0.60699999999999998</v>
      </c>
      <c r="D74" s="285">
        <f>'Tabellen EH'!N12</f>
        <v>0.60699999999999998</v>
      </c>
      <c r="E74" s="281"/>
      <c r="F74" s="307"/>
      <c r="G74" s="308"/>
      <c r="H74" s="308"/>
      <c r="I74" s="308"/>
      <c r="J74" s="308"/>
      <c r="K74" s="332"/>
    </row>
    <row r="75" spans="2:11" ht="15" x14ac:dyDescent="0.25">
      <c r="B75" s="357">
        <f>'Presentatie Tabel 5'!B69</f>
        <v>75865</v>
      </c>
      <c r="C75" s="285">
        <f>'Tabellen EH'!M13</f>
        <v>0.65400000000000003</v>
      </c>
      <c r="D75" s="285">
        <f>'Tabellen EH'!N13</f>
        <v>0.65400000000000003</v>
      </c>
      <c r="E75" s="281"/>
      <c r="F75" s="307"/>
      <c r="G75" s="308"/>
      <c r="H75" s="308"/>
      <c r="I75" s="308"/>
      <c r="J75" s="308"/>
      <c r="K75" s="332"/>
    </row>
    <row r="76" spans="2:11" ht="15" x14ac:dyDescent="0.25">
      <c r="B76" s="280">
        <f>'Presentatie Tabel 5'!B70</f>
        <v>76818</v>
      </c>
      <c r="C76" s="285">
        <f>'Tabellen EH'!M14</f>
        <v>0.59899999999999998</v>
      </c>
      <c r="D76" s="285">
        <f>'Tabellen EH'!N14</f>
        <v>0.59899999999999998</v>
      </c>
      <c r="E76" s="282"/>
      <c r="F76" s="307"/>
      <c r="G76" s="308"/>
      <c r="H76" s="308"/>
      <c r="I76" s="308"/>
      <c r="J76" s="308"/>
      <c r="K76" s="332"/>
    </row>
    <row r="77" spans="2:11" ht="15" x14ac:dyDescent="0.25">
      <c r="B77" s="279" t="str">
        <f>'Presentatie Tabel 5'!B71</f>
        <v>hoger</v>
      </c>
      <c r="C77" s="285">
        <f>'Tabellen EH'!M15</f>
        <v>0.98</v>
      </c>
      <c r="D77" s="285">
        <f>'Tabellen EH'!N15</f>
        <v>0.98</v>
      </c>
      <c r="E77" s="281"/>
      <c r="F77" s="333"/>
      <c r="G77" s="334"/>
      <c r="H77" s="334"/>
      <c r="I77" s="334"/>
      <c r="J77" s="334"/>
      <c r="K77" s="335"/>
    </row>
    <row r="79" spans="2:11" ht="15" x14ac:dyDescent="0.25">
      <c r="B79" s="313" t="s">
        <v>161</v>
      </c>
      <c r="C79" s="314" t="s">
        <v>120</v>
      </c>
      <c r="D79" s="315"/>
      <c r="E79" s="315"/>
      <c r="F79" s="315"/>
      <c r="G79" s="316"/>
      <c r="H79" s="323"/>
      <c r="I79" s="316"/>
      <c r="J79" s="316"/>
      <c r="K79" s="317" t="s">
        <v>147</v>
      </c>
    </row>
    <row r="80" spans="2:11" ht="15" x14ac:dyDescent="0.25">
      <c r="B80" s="339"/>
      <c r="C80" s="278"/>
      <c r="D80" s="278"/>
      <c r="E80" s="278"/>
      <c r="F80" s="278"/>
      <c r="G80" s="278"/>
      <c r="H80" s="278"/>
      <c r="I80" s="278"/>
      <c r="J80" s="278"/>
      <c r="K80" s="324" t="s">
        <v>149</v>
      </c>
    </row>
    <row r="81" spans="2:11" ht="15" x14ac:dyDescent="0.25">
      <c r="B81" s="321" t="s">
        <v>9</v>
      </c>
      <c r="C81" s="281">
        <f>'Tabellen EH'!E57</f>
        <v>1.083</v>
      </c>
      <c r="D81" s="309"/>
      <c r="E81" s="310"/>
      <c r="F81" s="310"/>
      <c r="G81" s="310"/>
      <c r="H81" s="310"/>
      <c r="I81" s="310"/>
      <c r="J81" s="310"/>
      <c r="K81" s="327"/>
    </row>
    <row r="82" spans="2:11" ht="15" x14ac:dyDescent="0.25">
      <c r="B82" s="321" t="s">
        <v>29</v>
      </c>
      <c r="C82" s="281">
        <f>'Tabellen EH'!E58</f>
        <v>0.52</v>
      </c>
      <c r="D82" s="328"/>
      <c r="E82" s="329"/>
      <c r="F82" s="329"/>
      <c r="G82" s="329"/>
      <c r="H82" s="329"/>
      <c r="I82" s="329"/>
      <c r="J82" s="329"/>
      <c r="K82" s="330"/>
    </row>
    <row r="84" spans="2:11" ht="15" x14ac:dyDescent="0.25">
      <c r="B84" s="313" t="s">
        <v>162</v>
      </c>
      <c r="C84" s="314" t="s">
        <v>120</v>
      </c>
      <c r="D84" s="315"/>
      <c r="E84" s="315"/>
      <c r="F84" s="315"/>
      <c r="G84" s="316"/>
      <c r="H84" s="323"/>
      <c r="I84" s="316"/>
      <c r="J84" s="316"/>
      <c r="K84" s="317" t="s">
        <v>151</v>
      </c>
    </row>
    <row r="85" spans="2:11" ht="15" x14ac:dyDescent="0.25">
      <c r="B85" s="339"/>
      <c r="C85" s="275"/>
      <c r="D85" s="276"/>
      <c r="E85" s="276"/>
      <c r="F85" s="276"/>
      <c r="G85" s="277"/>
      <c r="H85" s="278"/>
      <c r="I85" s="277"/>
      <c r="J85" s="277"/>
      <c r="K85" s="324" t="s">
        <v>153</v>
      </c>
    </row>
    <row r="86" spans="2:11" ht="15" x14ac:dyDescent="0.25">
      <c r="B86" s="318"/>
      <c r="C86" s="273"/>
      <c r="D86" s="273"/>
      <c r="E86" s="273"/>
      <c r="F86" s="273"/>
      <c r="G86" s="273"/>
      <c r="H86" s="273"/>
      <c r="I86" s="273"/>
      <c r="J86" s="273"/>
      <c r="K86" s="319" t="s">
        <v>154</v>
      </c>
    </row>
    <row r="87" spans="2:11" ht="15" x14ac:dyDescent="0.25">
      <c r="B87" s="293"/>
      <c r="C87" s="293" t="s">
        <v>124</v>
      </c>
      <c r="D87" s="293"/>
      <c r="E87" s="293"/>
      <c r="F87" s="293" t="s">
        <v>125</v>
      </c>
      <c r="G87" s="287"/>
      <c r="H87" s="289"/>
      <c r="I87" s="287"/>
      <c r="J87" s="288"/>
      <c r="K87" s="289"/>
    </row>
    <row r="88" spans="2:11" ht="15" x14ac:dyDescent="0.25">
      <c r="B88" s="294"/>
      <c r="C88" s="294" t="s">
        <v>128</v>
      </c>
      <c r="D88" s="294"/>
      <c r="E88" s="294"/>
      <c r="F88" s="294" t="s">
        <v>128</v>
      </c>
      <c r="G88" s="294"/>
      <c r="H88" s="294"/>
      <c r="I88" s="304"/>
      <c r="J88" s="299"/>
      <c r="K88" s="325"/>
    </row>
    <row r="89" spans="2:11" ht="15" x14ac:dyDescent="0.25">
      <c r="B89" s="294"/>
      <c r="C89" s="295" t="s">
        <v>130</v>
      </c>
      <c r="D89" s="295" t="s">
        <v>131</v>
      </c>
      <c r="E89" s="295"/>
      <c r="F89" s="295" t="s">
        <v>130</v>
      </c>
      <c r="G89" s="295" t="s">
        <v>131</v>
      </c>
      <c r="H89" s="294"/>
      <c r="I89" s="304"/>
      <c r="J89" s="299"/>
      <c r="K89" s="325"/>
    </row>
    <row r="90" spans="2:11" ht="15" x14ac:dyDescent="0.25">
      <c r="B90" s="321" t="s">
        <v>9</v>
      </c>
      <c r="C90" s="281">
        <f>'Tabellen EH'!D52</f>
        <v>0.53800000000000003</v>
      </c>
      <c r="D90" s="281">
        <f>'Tabellen EH'!D53</f>
        <v>6.3E-2</v>
      </c>
      <c r="E90" s="281"/>
      <c r="F90" s="281">
        <f>'Tabellen EH'!D130</f>
        <v>0.20399999999999999</v>
      </c>
      <c r="G90" s="296">
        <f>'Tabellen EH'!D131</f>
        <v>0</v>
      </c>
      <c r="H90" s="297"/>
      <c r="I90" s="305"/>
      <c r="J90" s="306"/>
      <c r="K90" s="336"/>
    </row>
    <row r="91" spans="2:11" ht="15" x14ac:dyDescent="0.25">
      <c r="B91" s="321" t="s">
        <v>29</v>
      </c>
      <c r="C91" s="281">
        <f>'Tabellen EH'!E52</f>
        <v>0.35</v>
      </c>
      <c r="D91" s="281">
        <f>'Tabellen EH'!E53</f>
        <v>0.06</v>
      </c>
      <c r="E91" s="281"/>
      <c r="F91" s="281">
        <f>'Tabellen EH'!E130</f>
        <v>0.17</v>
      </c>
      <c r="G91" s="296">
        <f>'Tabellen EH'!E131</f>
        <v>0</v>
      </c>
      <c r="H91" s="297"/>
      <c r="I91" s="305"/>
      <c r="J91" s="306"/>
      <c r="K91" s="336"/>
    </row>
  </sheetData>
  <pageMargins left="0.7" right="0.7" top="0.75" bottom="0.75" header="0.3" footer="0.3"/>
  <pageSetup paperSize="9" orientation="portrait" horizontalDpi="90" verticalDpi="9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7</vt:i4>
      </vt:variant>
    </vt:vector>
  </HeadingPairs>
  <TitlesOfParts>
    <vt:vector size="7" baseType="lpstr">
      <vt:lpstr>Gegevens</vt:lpstr>
      <vt:lpstr>Aann.v.werk</vt:lpstr>
      <vt:lpstr>Berekening EH</vt:lpstr>
      <vt:lpstr>Tabellen EH</vt:lpstr>
      <vt:lpstr>Bijz. beloningen</vt:lpstr>
      <vt:lpstr>Presentatie Tabel 5</vt:lpstr>
      <vt:lpstr>Presentatie Tabel 6</vt:lpstr>
    </vt:vector>
  </TitlesOfParts>
  <Company>Ministerie van Financiën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Afdeling automatisering</dc:creator>
  <cp:lastModifiedBy>Peeters, JAM (Julia) (AFP/ANALYSE)</cp:lastModifiedBy>
  <cp:lastPrinted>2008-10-29T20:28:35Z</cp:lastPrinted>
  <dcterms:created xsi:type="dcterms:W3CDTF">1999-10-08T14:44:31Z</dcterms:created>
  <dcterms:modified xsi:type="dcterms:W3CDTF">2025-05-12T14:07:33Z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DF_LAST_URL">
    <vt:lpwstr>Onwaar</vt:lpwstr>
  </property>
  <property fmtid="{D5CDD505-2E9C-101B-9397-08002B2CF9AE}" pid="3" name="MSIP_Label_b2aa6e22-2c82-48c6-bf24-1790f4b9c128_Enabled">
    <vt:lpwstr>true</vt:lpwstr>
  </property>
  <property fmtid="{D5CDD505-2E9C-101B-9397-08002B2CF9AE}" pid="4" name="MSIP_Label_b2aa6e22-2c82-48c6-bf24-1790f4b9c128_SetDate">
    <vt:lpwstr>2022-04-25T12:45:14Z</vt:lpwstr>
  </property>
  <property fmtid="{D5CDD505-2E9C-101B-9397-08002B2CF9AE}" pid="5" name="MSIP_Label_b2aa6e22-2c82-48c6-bf24-1790f4b9c128_Method">
    <vt:lpwstr>Standard</vt:lpwstr>
  </property>
  <property fmtid="{D5CDD505-2E9C-101B-9397-08002B2CF9AE}" pid="6" name="MSIP_Label_b2aa6e22-2c82-48c6-bf24-1790f4b9c128_Name">
    <vt:lpwstr>FIN-DGFZ-Rijksoverheid</vt:lpwstr>
  </property>
  <property fmtid="{D5CDD505-2E9C-101B-9397-08002B2CF9AE}" pid="7" name="MSIP_Label_b2aa6e22-2c82-48c6-bf24-1790f4b9c128_SiteId">
    <vt:lpwstr>84712536-f524-40a0-913b-5d25ba502732</vt:lpwstr>
  </property>
  <property fmtid="{D5CDD505-2E9C-101B-9397-08002B2CF9AE}" pid="8" name="MSIP_Label_b2aa6e22-2c82-48c6-bf24-1790f4b9c128_ActionId">
    <vt:lpwstr>96554052-9719-497c-9f7d-2817543ff66b</vt:lpwstr>
  </property>
  <property fmtid="{D5CDD505-2E9C-101B-9397-08002B2CF9AE}" pid="9" name="MSIP_Label_b2aa6e22-2c82-48c6-bf24-1790f4b9c128_ContentBits">
    <vt:lpwstr>0</vt:lpwstr>
  </property>
</Properties>
</file>