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N:\OWR\Voorbeeldberichten\"/>
    </mc:Choice>
  </mc:AlternateContent>
  <xr:revisionPtr revIDLastSave="0" documentId="13_ncr:1_{C644E7A6-7A2F-489D-8BEF-0B5935587E0E}" xr6:coauthVersionLast="47" xr6:coauthVersionMax="47" xr10:uidLastSave="{00000000-0000-0000-0000-000000000000}"/>
  <bookViews>
    <workbookView xWindow="-120" yWindow="-120" windowWidth="21840" windowHeight="13020" tabRatio="691" xr2:uid="{00000000-000D-0000-FFFF-FFFF00000000}"/>
  </bookViews>
  <sheets>
    <sheet name="Versiebeheer" sheetId="16" r:id="rId1"/>
    <sheet name="Toelichting" sheetId="14" r:id="rId2"/>
    <sheet name="BTLBPL02" sheetId="7" r:id="rId3"/>
    <sheet name="BTLBPL02_output" sheetId="11" r:id="rId4"/>
    <sheet name="MIGR02" sheetId="2" r:id="rId5"/>
    <sheet name="MIGR02_output" sheetId="9" r:id="rId6"/>
    <sheet name="BNLPL02" sheetId="6" r:id="rId7"/>
    <sheet name="BNLPL02_output" sheetId="15" r:id="rId8"/>
  </sheets>
  <definedNames>
    <definedName name="_xlnm._FilterDatabase" localSheetId="6" hidden="1">BNLPL02!$A$1:$G$201</definedName>
    <definedName name="_xlnm._FilterDatabase" localSheetId="2" hidden="1">BTLBPL02!$A$1:$G$56</definedName>
    <definedName name="_xlnm._FilterDatabase" localSheetId="4" hidden="1">MIGR02!$A$1:$G$273</definedName>
    <definedName name="_xlnm.Print_Area" localSheetId="6">BNLPL02!$B$1:$G$346</definedName>
    <definedName name="_xlnm.Print_Area" localSheetId="2">BTLBPL02!$B$1:$G$162</definedName>
    <definedName name="_xlnm.Print_Area" localSheetId="4">MIGR02!$B$1:$G$431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3" i="2" l="1"/>
  <c r="I59" i="7"/>
  <c r="J128" i="2"/>
  <c r="J69" i="7" l="1"/>
  <c r="I147" i="2"/>
  <c r="K120" i="6"/>
  <c r="I120" i="6"/>
  <c r="K123" i="2"/>
  <c r="K115" i="6"/>
  <c r="J115" i="6"/>
  <c r="K118" i="2"/>
  <c r="J64" i="7"/>
  <c r="J155" i="2" l="1"/>
  <c r="I150" i="2"/>
  <c r="I145" i="2"/>
  <c r="J140" i="2"/>
  <c r="J131" i="2"/>
  <c r="K126" i="2"/>
  <c r="K121" i="2"/>
  <c r="J116" i="2"/>
  <c r="I77" i="7"/>
  <c r="J72" i="7"/>
  <c r="J67" i="7"/>
  <c r="I62" i="7"/>
  <c r="J128" i="6"/>
  <c r="K123" i="6"/>
  <c r="I123" i="6"/>
  <c r="K118" i="6"/>
  <c r="J118" i="6"/>
  <c r="I113" i="6"/>
  <c r="P135" i="9" l="1"/>
  <c r="P134" i="9"/>
  <c r="P133" i="9"/>
  <c r="P132" i="9"/>
  <c r="P131" i="9"/>
  <c r="P129" i="9"/>
  <c r="I252" i="6"/>
  <c r="I258" i="6"/>
  <c r="I257" i="6"/>
  <c r="G256" i="6"/>
  <c r="G255" i="6"/>
  <c r="G254" i="6"/>
  <c r="G253" i="6"/>
  <c r="J137" i="2" l="1"/>
  <c r="P63" i="9"/>
  <c r="J405" i="2"/>
  <c r="I357" i="2"/>
  <c r="I356" i="2"/>
  <c r="I354" i="2"/>
  <c r="I355" i="2"/>
  <c r="J358" i="2" l="1"/>
  <c r="I392" i="2"/>
  <c r="I133" i="7"/>
  <c r="I291" i="6"/>
  <c r="J317" i="2"/>
  <c r="P350" i="11" l="1"/>
  <c r="P55" i="11"/>
  <c r="P29" i="11"/>
  <c r="Q184" i="15"/>
  <c r="R184" i="15"/>
  <c r="P184" i="15"/>
  <c r="I320" i="2"/>
  <c r="I332" i="2"/>
  <c r="I333" i="2"/>
  <c r="I330" i="2"/>
  <c r="J152" i="2"/>
  <c r="G279" i="6"/>
  <c r="G289" i="6"/>
  <c r="G288" i="6"/>
  <c r="G286" i="6"/>
  <c r="P160" i="15"/>
  <c r="P31" i="15"/>
  <c r="P354" i="11"/>
  <c r="P384" i="11"/>
  <c r="P381" i="11"/>
  <c r="P362" i="11"/>
  <c r="P359" i="11"/>
  <c r="P329" i="11"/>
  <c r="P326" i="11"/>
  <c r="P323" i="11"/>
  <c r="P320" i="11"/>
  <c r="P317" i="11"/>
  <c r="P161" i="11"/>
  <c r="Q386" i="11"/>
  <c r="Q389" i="11"/>
  <c r="Q392" i="11"/>
  <c r="P392" i="11"/>
  <c r="P389" i="11"/>
  <c r="P386" i="11"/>
  <c r="Q364" i="11"/>
  <c r="Q367" i="11"/>
  <c r="Q370" i="11"/>
  <c r="P370" i="11"/>
  <c r="P367" i="11"/>
  <c r="P364" i="11"/>
  <c r="Q346" i="11"/>
  <c r="P346" i="11"/>
  <c r="Q343" i="11"/>
  <c r="P343" i="11"/>
  <c r="Q340" i="11"/>
  <c r="P340" i="11"/>
  <c r="Q337" i="11"/>
  <c r="P337" i="11"/>
  <c r="Q334" i="11"/>
  <c r="P334" i="11"/>
  <c r="Q331" i="11"/>
  <c r="P331" i="11"/>
  <c r="Q248" i="11"/>
  <c r="R248" i="11"/>
  <c r="Q251" i="11"/>
  <c r="R251" i="11"/>
  <c r="Q252" i="11"/>
  <c r="R252" i="11"/>
  <c r="Q255" i="11"/>
  <c r="R255" i="11"/>
  <c r="P255" i="11"/>
  <c r="P252" i="11"/>
  <c r="P251" i="11"/>
  <c r="P248" i="11"/>
  <c r="Q244" i="11"/>
  <c r="R244" i="11"/>
  <c r="Q247" i="11"/>
  <c r="R247" i="11"/>
  <c r="P247" i="11"/>
  <c r="P244" i="11"/>
  <c r="Q240" i="11"/>
  <c r="R240" i="11"/>
  <c r="Q243" i="11"/>
  <c r="R243" i="11"/>
  <c r="P243" i="11"/>
  <c r="P240" i="11"/>
  <c r="Q239" i="11"/>
  <c r="R239" i="11"/>
  <c r="P239" i="11"/>
  <c r="Q236" i="11"/>
  <c r="R236" i="11"/>
  <c r="P236" i="11"/>
  <c r="Q235" i="11"/>
  <c r="R235" i="11"/>
  <c r="P235" i="11"/>
  <c r="Q232" i="11"/>
  <c r="R232" i="11"/>
  <c r="P232" i="11"/>
  <c r="Q230" i="11"/>
  <c r="R230" i="11"/>
  <c r="Q227" i="11"/>
  <c r="R227" i="11"/>
  <c r="P227" i="11"/>
  <c r="Q224" i="11"/>
  <c r="R224" i="11"/>
  <c r="P224" i="11"/>
  <c r="Q221" i="11"/>
  <c r="R221" i="11"/>
  <c r="P221" i="11"/>
  <c r="R218" i="11"/>
  <c r="P218" i="11"/>
  <c r="Q215" i="11"/>
  <c r="R215" i="11"/>
  <c r="P215" i="11"/>
  <c r="Q212" i="11"/>
  <c r="R212" i="11"/>
  <c r="P212" i="11"/>
  <c r="R209" i="11"/>
  <c r="P209" i="11"/>
  <c r="R206" i="11"/>
  <c r="P206" i="11"/>
  <c r="Q203" i="11"/>
  <c r="R203" i="11"/>
  <c r="P203" i="11"/>
  <c r="Q200" i="11"/>
  <c r="R200" i="11"/>
  <c r="P200" i="11"/>
  <c r="R197" i="11"/>
  <c r="P197" i="11"/>
  <c r="Q194" i="11"/>
  <c r="R194" i="11"/>
  <c r="Q191" i="11"/>
  <c r="R191" i="11"/>
  <c r="P191" i="11"/>
  <c r="Q188" i="11"/>
  <c r="R188" i="11"/>
  <c r="P188" i="11"/>
  <c r="Q185" i="11"/>
  <c r="R185" i="11"/>
  <c r="P185" i="11"/>
  <c r="Q182" i="11"/>
  <c r="R182" i="11"/>
  <c r="P182" i="11"/>
  <c r="Q179" i="11"/>
  <c r="R179" i="11"/>
  <c r="P179" i="11"/>
  <c r="P178" i="11"/>
  <c r="Q175" i="11"/>
  <c r="R175" i="11"/>
  <c r="Q176" i="11"/>
  <c r="R176" i="11"/>
  <c r="P176" i="11"/>
  <c r="P175" i="11"/>
  <c r="Q231" i="11"/>
  <c r="R231" i="11"/>
  <c r="P231" i="11"/>
  <c r="P170" i="11"/>
  <c r="Q170" i="11"/>
  <c r="R170" i="11"/>
  <c r="P171" i="11"/>
  <c r="Q171" i="11"/>
  <c r="R171" i="11"/>
  <c r="P172" i="11"/>
  <c r="Q172" i="11"/>
  <c r="R172" i="11"/>
  <c r="P173" i="11"/>
  <c r="Q173" i="11"/>
  <c r="R173" i="11"/>
  <c r="P174" i="11"/>
  <c r="Q174" i="11"/>
  <c r="R174" i="11"/>
  <c r="Q169" i="11"/>
  <c r="R169" i="11"/>
  <c r="P169" i="11"/>
  <c r="Q168" i="11"/>
  <c r="R168" i="11"/>
  <c r="P168" i="11"/>
  <c r="Q167" i="11"/>
  <c r="R167" i="11"/>
  <c r="P167" i="11"/>
  <c r="P74" i="11"/>
  <c r="P355" i="15"/>
  <c r="P293" i="15"/>
  <c r="P291" i="15"/>
  <c r="P290" i="15"/>
  <c r="P262" i="15"/>
  <c r="P261" i="15"/>
  <c r="P259" i="15"/>
  <c r="P258" i="15"/>
  <c r="Q229" i="15"/>
  <c r="R229" i="15"/>
  <c r="P229" i="15"/>
  <c r="R181" i="15"/>
  <c r="Q181" i="15"/>
  <c r="P181" i="15"/>
  <c r="I264" i="6"/>
  <c r="P130" i="15"/>
  <c r="P110" i="15"/>
  <c r="P109" i="15"/>
  <c r="Q397" i="15"/>
  <c r="Q398" i="15"/>
  <c r="Q399" i="15"/>
  <c r="P398" i="15"/>
  <c r="P399" i="15"/>
  <c r="P397" i="15"/>
  <c r="Q388" i="15"/>
  <c r="Q391" i="15"/>
  <c r="P391" i="15"/>
  <c r="P388" i="15"/>
  <c r="Q386" i="15"/>
  <c r="P386" i="15"/>
  <c r="P376" i="15"/>
  <c r="Q376" i="15"/>
  <c r="P377" i="15"/>
  <c r="Q377" i="15"/>
  <c r="Q375" i="15"/>
  <c r="P375" i="15"/>
  <c r="Q364" i="15"/>
  <c r="Q366" i="15"/>
  <c r="Q369" i="15"/>
  <c r="P369" i="15"/>
  <c r="P366" i="15"/>
  <c r="P364" i="15"/>
  <c r="Q331" i="15"/>
  <c r="Q333" i="15"/>
  <c r="Q336" i="15"/>
  <c r="Q339" i="15"/>
  <c r="Q342" i="15"/>
  <c r="Q345" i="15"/>
  <c r="P345" i="15"/>
  <c r="P342" i="15"/>
  <c r="P339" i="15"/>
  <c r="P336" i="15"/>
  <c r="P333" i="15"/>
  <c r="P331" i="15"/>
  <c r="Q306" i="15"/>
  <c r="Q307" i="15"/>
  <c r="Q308" i="15"/>
  <c r="Q309" i="15"/>
  <c r="Q310" i="15"/>
  <c r="P307" i="15"/>
  <c r="P308" i="15"/>
  <c r="P309" i="15"/>
  <c r="P310" i="15"/>
  <c r="P306" i="15"/>
  <c r="Q295" i="15"/>
  <c r="Q296" i="15"/>
  <c r="Q297" i="15"/>
  <c r="Q298" i="15"/>
  <c r="Q299" i="15"/>
  <c r="P296" i="15"/>
  <c r="P297" i="15"/>
  <c r="P298" i="15"/>
  <c r="P299" i="15"/>
  <c r="P295" i="15"/>
  <c r="P280" i="15"/>
  <c r="Q280" i="15"/>
  <c r="R280" i="15"/>
  <c r="P281" i="15"/>
  <c r="Q281" i="15"/>
  <c r="R281" i="15"/>
  <c r="P282" i="15"/>
  <c r="Q282" i="15"/>
  <c r="R282" i="15"/>
  <c r="P283" i="15"/>
  <c r="Q283" i="15"/>
  <c r="R283" i="15"/>
  <c r="P284" i="15"/>
  <c r="Q284" i="15"/>
  <c r="R284" i="15"/>
  <c r="P285" i="15"/>
  <c r="Q285" i="15"/>
  <c r="R285" i="15"/>
  <c r="P286" i="15"/>
  <c r="Q286" i="15"/>
  <c r="R286" i="15"/>
  <c r="P287" i="15"/>
  <c r="Q287" i="15"/>
  <c r="R287" i="15"/>
  <c r="P288" i="15"/>
  <c r="Q288" i="15"/>
  <c r="R288" i="15"/>
  <c r="Q279" i="15"/>
  <c r="R279" i="15"/>
  <c r="P279" i="15"/>
  <c r="P276" i="15"/>
  <c r="Q276" i="15"/>
  <c r="R276" i="15"/>
  <c r="Q275" i="15"/>
  <c r="R275" i="15"/>
  <c r="P275" i="15"/>
  <c r="P278" i="15"/>
  <c r="Q278" i="15"/>
  <c r="R278" i="15"/>
  <c r="Q277" i="15"/>
  <c r="R277" i="15"/>
  <c r="P277" i="15"/>
  <c r="P274" i="15"/>
  <c r="Q274" i="15"/>
  <c r="R274" i="15"/>
  <c r="Q273" i="15"/>
  <c r="R273" i="15"/>
  <c r="P273" i="15"/>
  <c r="Q268" i="15"/>
  <c r="R268" i="15"/>
  <c r="Q269" i="15"/>
  <c r="R269" i="15"/>
  <c r="Q270" i="15"/>
  <c r="R270" i="15"/>
  <c r="Q271" i="15"/>
  <c r="R271" i="15"/>
  <c r="Q272" i="15"/>
  <c r="R272" i="15"/>
  <c r="P269" i="15"/>
  <c r="P270" i="15"/>
  <c r="P271" i="15"/>
  <c r="P272" i="15"/>
  <c r="P268" i="15"/>
  <c r="Q266" i="15"/>
  <c r="R266" i="15"/>
  <c r="Q267" i="15"/>
  <c r="R267" i="15"/>
  <c r="P267" i="15"/>
  <c r="P266" i="15"/>
  <c r="Q252" i="15"/>
  <c r="R252" i="15"/>
  <c r="Q254" i="15"/>
  <c r="R254" i="15"/>
  <c r="P254" i="15"/>
  <c r="P252" i="15"/>
  <c r="Q248" i="15"/>
  <c r="R248" i="15"/>
  <c r="Q250" i="15"/>
  <c r="R250" i="15"/>
  <c r="P250" i="15"/>
  <c r="P248" i="15"/>
  <c r="Q244" i="15"/>
  <c r="R244" i="15"/>
  <c r="Q246" i="15"/>
  <c r="R246" i="15"/>
  <c r="P246" i="15"/>
  <c r="P244" i="15"/>
  <c r="Q240" i="15"/>
  <c r="R240" i="15"/>
  <c r="Q242" i="15"/>
  <c r="R242" i="15"/>
  <c r="P242" i="15"/>
  <c r="P240" i="15"/>
  <c r="Q236" i="15"/>
  <c r="R236" i="15"/>
  <c r="Q238" i="15"/>
  <c r="R238" i="15"/>
  <c r="P238" i="15"/>
  <c r="P236" i="15"/>
  <c r="Q234" i="15"/>
  <c r="R234" i="15"/>
  <c r="P234" i="15"/>
  <c r="Q232" i="15"/>
  <c r="R232" i="15"/>
  <c r="P232" i="15"/>
  <c r="Q226" i="15"/>
  <c r="R226" i="15"/>
  <c r="P226" i="15"/>
  <c r="Q223" i="15"/>
  <c r="R223" i="15"/>
  <c r="P223" i="15"/>
  <c r="Q220" i="15"/>
  <c r="R220" i="15"/>
  <c r="P220" i="15"/>
  <c r="Q217" i="15"/>
  <c r="Q214" i="15"/>
  <c r="R214" i="15"/>
  <c r="P214" i="15"/>
  <c r="Q211" i="15"/>
  <c r="R211" i="15"/>
  <c r="P211" i="15"/>
  <c r="Q208" i="15"/>
  <c r="Q205" i="15"/>
  <c r="Q202" i="15"/>
  <c r="R202" i="15"/>
  <c r="P202" i="15"/>
  <c r="Q199" i="15"/>
  <c r="R199" i="15"/>
  <c r="P199" i="15"/>
  <c r="Q196" i="15"/>
  <c r="R193" i="15"/>
  <c r="P193" i="15"/>
  <c r="Q190" i="15"/>
  <c r="R190" i="15"/>
  <c r="P190" i="15"/>
  <c r="Q187" i="15"/>
  <c r="R187" i="15"/>
  <c r="P187" i="15"/>
  <c r="Q178" i="15"/>
  <c r="R178" i="15"/>
  <c r="P178" i="15"/>
  <c r="P176" i="15"/>
  <c r="Q176" i="15"/>
  <c r="R176" i="15"/>
  <c r="Q175" i="15"/>
  <c r="R175" i="15"/>
  <c r="P175" i="15"/>
  <c r="Q231" i="15"/>
  <c r="R231" i="15"/>
  <c r="P231" i="15"/>
  <c r="Q167" i="15"/>
  <c r="R167" i="15"/>
  <c r="P167" i="15"/>
  <c r="Q169" i="15"/>
  <c r="R169" i="15"/>
  <c r="Q170" i="15"/>
  <c r="R170" i="15"/>
  <c r="Q171" i="15"/>
  <c r="R171" i="15"/>
  <c r="Q172" i="15"/>
  <c r="R172" i="15"/>
  <c r="Q173" i="15"/>
  <c r="R173" i="15"/>
  <c r="Q174" i="15"/>
  <c r="R174" i="15"/>
  <c r="P170" i="15"/>
  <c r="P171" i="15"/>
  <c r="P172" i="15"/>
  <c r="P173" i="15"/>
  <c r="P174" i="15"/>
  <c r="P169" i="15"/>
  <c r="Q168" i="15"/>
  <c r="R168" i="15"/>
  <c r="P168" i="15"/>
  <c r="Q137" i="15"/>
  <c r="R137" i="15"/>
  <c r="Q138" i="15"/>
  <c r="R138" i="15"/>
  <c r="Q139" i="15"/>
  <c r="R139" i="15"/>
  <c r="Q140" i="15"/>
  <c r="R140" i="15"/>
  <c r="Q141" i="15"/>
  <c r="R141" i="15"/>
  <c r="Q142" i="15"/>
  <c r="R142" i="15"/>
  <c r="P138" i="15"/>
  <c r="P139" i="15"/>
  <c r="P140" i="15"/>
  <c r="P141" i="15"/>
  <c r="P142" i="15"/>
  <c r="P137" i="15"/>
  <c r="P126" i="15"/>
  <c r="Q126" i="15"/>
  <c r="R126" i="15"/>
  <c r="P127" i="15"/>
  <c r="Q127" i="15"/>
  <c r="R127" i="15"/>
  <c r="Q125" i="15"/>
  <c r="R125" i="15"/>
  <c r="P125" i="15"/>
  <c r="Q116" i="15"/>
  <c r="R116" i="15"/>
  <c r="Q117" i="15"/>
  <c r="R117" i="15"/>
  <c r="Q118" i="15"/>
  <c r="R118" i="15"/>
  <c r="Q119" i="15"/>
  <c r="R119" i="15"/>
  <c r="Q120" i="15"/>
  <c r="R120" i="15"/>
  <c r="Q121" i="15"/>
  <c r="R121" i="15"/>
  <c r="Q122" i="15"/>
  <c r="R122" i="15"/>
  <c r="Q123" i="15"/>
  <c r="R123" i="15"/>
  <c r="P117" i="15"/>
  <c r="P118" i="15"/>
  <c r="P119" i="15"/>
  <c r="P120" i="15"/>
  <c r="P121" i="15"/>
  <c r="P122" i="15"/>
  <c r="P123" i="15"/>
  <c r="P116" i="15"/>
  <c r="Q103" i="15"/>
  <c r="R103" i="15"/>
  <c r="Q104" i="15"/>
  <c r="R104" i="15"/>
  <c r="Q105" i="15"/>
  <c r="R105" i="15"/>
  <c r="Q106" i="15"/>
  <c r="R106" i="15"/>
  <c r="Q107" i="15"/>
  <c r="R107" i="15"/>
  <c r="P104" i="15"/>
  <c r="P105" i="15"/>
  <c r="P106" i="15"/>
  <c r="P107" i="15"/>
  <c r="P103" i="15"/>
  <c r="Q95" i="15"/>
  <c r="R95" i="15"/>
  <c r="Q96" i="15"/>
  <c r="R96" i="15"/>
  <c r="Q97" i="15"/>
  <c r="R97" i="15"/>
  <c r="Q98" i="15"/>
  <c r="R98" i="15"/>
  <c r="P96" i="15"/>
  <c r="P97" i="15"/>
  <c r="P98" i="15"/>
  <c r="P95" i="15"/>
  <c r="I156" i="7" l="1"/>
  <c r="G152" i="7"/>
  <c r="G151" i="7"/>
  <c r="I153" i="7"/>
  <c r="I149" i="7"/>
  <c r="G148" i="7"/>
  <c r="G147" i="7"/>
  <c r="I138" i="7"/>
  <c r="G137" i="7"/>
  <c r="G136" i="7"/>
  <c r="G135" i="7"/>
  <c r="G134" i="7"/>
  <c r="P314" i="11"/>
  <c r="G128" i="7"/>
  <c r="I122" i="7"/>
  <c r="P146" i="11" s="1"/>
  <c r="Q197" i="11"/>
  <c r="Q209" i="11"/>
  <c r="Q218" i="11"/>
  <c r="P230" i="11"/>
  <c r="P194" i="11"/>
  <c r="P54" i="11"/>
  <c r="P49" i="11"/>
  <c r="P50" i="11"/>
  <c r="P51" i="11"/>
  <c r="P52" i="11"/>
  <c r="P48" i="11"/>
  <c r="P37" i="11"/>
  <c r="P32" i="11"/>
  <c r="P31" i="11"/>
  <c r="P30" i="11"/>
  <c r="P28" i="11"/>
  <c r="P25" i="11"/>
  <c r="P26" i="11"/>
  <c r="P27" i="11"/>
  <c r="P24" i="11"/>
  <c r="P19" i="11"/>
  <c r="P16" i="11"/>
  <c r="P11" i="11"/>
  <c r="G313" i="6"/>
  <c r="P325" i="15" s="1"/>
  <c r="G312" i="6"/>
  <c r="P322" i="15" s="1"/>
  <c r="G311" i="6"/>
  <c r="P316" i="15" s="1"/>
  <c r="G310" i="6"/>
  <c r="P319" i="15" s="1"/>
  <c r="I309" i="6"/>
  <c r="P313" i="15" s="1"/>
  <c r="I305" i="6"/>
  <c r="P304" i="15" s="1"/>
  <c r="I304" i="6"/>
  <c r="P303" i="15" s="1"/>
  <c r="I302" i="6"/>
  <c r="P302" i="15" s="1"/>
  <c r="I303" i="6"/>
  <c r="P301" i="15" s="1"/>
  <c r="I298" i="6"/>
  <c r="I297" i="6"/>
  <c r="P292" i="15" s="1"/>
  <c r="I296" i="6"/>
  <c r="I295" i="6"/>
  <c r="G290" i="6"/>
  <c r="P260" i="15"/>
  <c r="G287" i="6"/>
  <c r="I284" i="6"/>
  <c r="P257" i="15" s="1"/>
  <c r="G275" i="6"/>
  <c r="P151" i="15" s="1"/>
  <c r="I273" i="6"/>
  <c r="P145" i="15" s="1"/>
  <c r="G267" i="6"/>
  <c r="P133" i="15" s="1"/>
  <c r="G268" i="6"/>
  <c r="P134" i="15" s="1"/>
  <c r="G266" i="6"/>
  <c r="P131" i="15" s="1"/>
  <c r="G265" i="6"/>
  <c r="P81" i="15"/>
  <c r="P129" i="15"/>
  <c r="I261" i="6"/>
  <c r="P79" i="15" s="1"/>
  <c r="G247" i="6"/>
  <c r="P113" i="15" s="1"/>
  <c r="G246" i="6"/>
  <c r="P112" i="15" s="1"/>
  <c r="G245" i="6"/>
  <c r="G244" i="6"/>
  <c r="P111" i="15" s="1"/>
  <c r="I243" i="6"/>
  <c r="J125" i="6"/>
  <c r="R208" i="15"/>
  <c r="P208" i="15"/>
  <c r="P196" i="15"/>
  <c r="R196" i="15"/>
  <c r="I269" i="6" l="1"/>
  <c r="P132" i="15"/>
  <c r="J306" i="6"/>
  <c r="P87" i="15" s="1"/>
  <c r="J299" i="6"/>
  <c r="P86" i="15" s="1"/>
  <c r="I292" i="6"/>
  <c r="P85" i="15" s="1"/>
  <c r="P263" i="15"/>
  <c r="I248" i="6"/>
  <c r="I314" i="6"/>
  <c r="P328" i="15" s="1"/>
  <c r="I139" i="7"/>
  <c r="P90" i="11" s="1"/>
  <c r="G124" i="7"/>
  <c r="P152" i="11" s="1"/>
  <c r="G125" i="7"/>
  <c r="G127" i="7"/>
  <c r="P158" i="11" s="1"/>
  <c r="I240" i="6"/>
  <c r="P77" i="15" s="1"/>
  <c r="I237" i="6"/>
  <c r="P76" i="15" s="1"/>
  <c r="G324" i="6"/>
  <c r="G323" i="6"/>
  <c r="I325" i="6" s="1"/>
  <c r="P349" i="15" s="1"/>
  <c r="G328" i="6"/>
  <c r="G327" i="6"/>
  <c r="G332" i="6"/>
  <c r="I333" i="6" s="1"/>
  <c r="P353" i="15" s="1"/>
  <c r="G331" i="6"/>
  <c r="G336" i="6"/>
  <c r="G335" i="6"/>
  <c r="I329" i="6"/>
  <c r="P351" i="15" s="1"/>
  <c r="I337" i="6"/>
  <c r="P135" i="15" l="1"/>
  <c r="I270" i="6"/>
  <c r="P80" i="15" s="1"/>
  <c r="P149" i="11"/>
  <c r="P114" i="15"/>
  <c r="I249" i="6"/>
  <c r="P78" i="15" s="1"/>
  <c r="J315" i="6"/>
  <c r="P89" i="15" s="1"/>
  <c r="Q206" i="11"/>
  <c r="G126" i="7"/>
  <c r="P155" i="11" s="1"/>
  <c r="P205" i="15"/>
  <c r="P217" i="15"/>
  <c r="I340" i="6"/>
  <c r="P73" i="15" s="1"/>
  <c r="P54" i="15"/>
  <c r="P52" i="15"/>
  <c r="P51" i="15"/>
  <c r="P50" i="15"/>
  <c r="P49" i="15"/>
  <c r="P48" i="15"/>
  <c r="P37" i="15"/>
  <c r="P32" i="15"/>
  <c r="P30" i="15"/>
  <c r="P29" i="15"/>
  <c r="P28" i="15"/>
  <c r="P27" i="15"/>
  <c r="P26" i="15"/>
  <c r="P25" i="15"/>
  <c r="P24" i="15"/>
  <c r="P16" i="15"/>
  <c r="P18" i="15"/>
  <c r="P11" i="15"/>
  <c r="I129" i="7" l="1"/>
  <c r="P164" i="11" s="1"/>
  <c r="P399" i="9"/>
  <c r="Q399" i="9"/>
  <c r="Q398" i="9"/>
  <c r="P398" i="9"/>
  <c r="Q397" i="9"/>
  <c r="P397" i="9"/>
  <c r="Q391" i="9"/>
  <c r="Q392" i="9"/>
  <c r="Q388" i="9"/>
  <c r="Q389" i="9"/>
  <c r="P392" i="9"/>
  <c r="P391" i="9"/>
  <c r="P389" i="9"/>
  <c r="P388" i="9"/>
  <c r="Q386" i="9"/>
  <c r="P386" i="9"/>
  <c r="P376" i="9"/>
  <c r="Q376" i="9"/>
  <c r="P377" i="9"/>
  <c r="Q377" i="9"/>
  <c r="Q375" i="9"/>
  <c r="P375" i="9"/>
  <c r="Q369" i="9"/>
  <c r="Q370" i="9"/>
  <c r="P370" i="9"/>
  <c r="P369" i="9"/>
  <c r="Q366" i="9"/>
  <c r="Q367" i="9"/>
  <c r="P367" i="9"/>
  <c r="P366" i="9"/>
  <c r="Q364" i="9"/>
  <c r="P364" i="9"/>
  <c r="Q343" i="9"/>
  <c r="P343" i="9"/>
  <c r="Q346" i="9"/>
  <c r="P346" i="9"/>
  <c r="Q345" i="9"/>
  <c r="P345" i="9"/>
  <c r="Q342" i="9"/>
  <c r="P342" i="9"/>
  <c r="Q340" i="9"/>
  <c r="P340" i="9"/>
  <c r="Q339" i="9"/>
  <c r="P339" i="9"/>
  <c r="Q337" i="9"/>
  <c r="P337" i="9"/>
  <c r="Q336" i="9"/>
  <c r="P336" i="9"/>
  <c r="Q334" i="9"/>
  <c r="P334" i="9"/>
  <c r="Q333" i="9"/>
  <c r="P333" i="9"/>
  <c r="Q331" i="9"/>
  <c r="P331" i="9"/>
  <c r="Q306" i="9"/>
  <c r="Q307" i="9"/>
  <c r="Q308" i="9"/>
  <c r="Q309" i="9"/>
  <c r="Q310" i="9"/>
  <c r="P307" i="9"/>
  <c r="P308" i="9"/>
  <c r="P309" i="9"/>
  <c r="P310" i="9"/>
  <c r="P306" i="9"/>
  <c r="Q295" i="9"/>
  <c r="Q296" i="9"/>
  <c r="Q297" i="9"/>
  <c r="Q299" i="9"/>
  <c r="P296" i="9"/>
  <c r="P297" i="9"/>
  <c r="P299" i="9"/>
  <c r="P295" i="9"/>
  <c r="Q279" i="9"/>
  <c r="R279" i="9"/>
  <c r="Q280" i="9"/>
  <c r="R280" i="9"/>
  <c r="Q281" i="9"/>
  <c r="R281" i="9"/>
  <c r="Q282" i="9"/>
  <c r="R282" i="9"/>
  <c r="Q283" i="9"/>
  <c r="R283" i="9"/>
  <c r="Q284" i="9"/>
  <c r="R284" i="9"/>
  <c r="Q285" i="9"/>
  <c r="R285" i="9"/>
  <c r="Q286" i="9"/>
  <c r="R286" i="9"/>
  <c r="Q287" i="9"/>
  <c r="R287" i="9"/>
  <c r="Q288" i="9"/>
  <c r="R288" i="9"/>
  <c r="P280" i="9"/>
  <c r="P281" i="9"/>
  <c r="P282" i="9"/>
  <c r="P283" i="9"/>
  <c r="P284" i="9"/>
  <c r="P285" i="9"/>
  <c r="P286" i="9"/>
  <c r="P287" i="9"/>
  <c r="P288" i="9"/>
  <c r="P279" i="9"/>
  <c r="P278" i="9"/>
  <c r="Q278" i="9"/>
  <c r="R278" i="9"/>
  <c r="Q277" i="9"/>
  <c r="R277" i="9"/>
  <c r="P277" i="9"/>
  <c r="P276" i="9"/>
  <c r="Q276" i="9"/>
  <c r="R276" i="9"/>
  <c r="Q275" i="9"/>
  <c r="R275" i="9"/>
  <c r="P275" i="9"/>
  <c r="Q273" i="9"/>
  <c r="R273" i="9"/>
  <c r="Q274" i="9"/>
  <c r="R274" i="9"/>
  <c r="P274" i="9"/>
  <c r="P273" i="9"/>
  <c r="P269" i="9"/>
  <c r="Q269" i="9"/>
  <c r="R269" i="9"/>
  <c r="P270" i="9"/>
  <c r="Q270" i="9"/>
  <c r="R270" i="9"/>
  <c r="P271" i="9"/>
  <c r="Q271" i="9"/>
  <c r="R271" i="9"/>
  <c r="P272" i="9"/>
  <c r="Q272" i="9"/>
  <c r="R272" i="9"/>
  <c r="Q268" i="9"/>
  <c r="R268" i="9"/>
  <c r="P268" i="9"/>
  <c r="Q266" i="9"/>
  <c r="R266" i="9"/>
  <c r="Q267" i="9"/>
  <c r="R267" i="9"/>
  <c r="P267" i="9"/>
  <c r="P266" i="9"/>
  <c r="Q298" i="9"/>
  <c r="P298" i="9"/>
  <c r="Q254" i="9"/>
  <c r="R254" i="9"/>
  <c r="Q255" i="9"/>
  <c r="R255" i="9"/>
  <c r="P255" i="9"/>
  <c r="P254" i="9"/>
  <c r="Q252" i="9"/>
  <c r="R252" i="9"/>
  <c r="P252" i="9"/>
  <c r="Q250" i="9"/>
  <c r="R250" i="9"/>
  <c r="Q251" i="9"/>
  <c r="R251" i="9"/>
  <c r="P251" i="9"/>
  <c r="P250" i="9"/>
  <c r="Q248" i="9"/>
  <c r="R248" i="9"/>
  <c r="P248" i="9"/>
  <c r="P247" i="9"/>
  <c r="Q247" i="9"/>
  <c r="R247" i="9"/>
  <c r="P246" i="9"/>
  <c r="Q246" i="9"/>
  <c r="R246" i="9"/>
  <c r="Q244" i="9"/>
  <c r="R244" i="9"/>
  <c r="P244" i="9"/>
  <c r="P243" i="9"/>
  <c r="Q243" i="9"/>
  <c r="R243" i="9"/>
  <c r="Q242" i="9"/>
  <c r="R242" i="9"/>
  <c r="P242" i="9"/>
  <c r="Q240" i="9"/>
  <c r="R240" i="9"/>
  <c r="P240" i="9"/>
  <c r="P239" i="9"/>
  <c r="Q239" i="9"/>
  <c r="R239" i="9"/>
  <c r="P238" i="9"/>
  <c r="Q238" i="9"/>
  <c r="R238" i="9"/>
  <c r="Q236" i="9"/>
  <c r="R236" i="9"/>
  <c r="P236" i="9"/>
  <c r="Q235" i="9"/>
  <c r="R235" i="9"/>
  <c r="P235" i="9"/>
  <c r="Q234" i="9"/>
  <c r="R234" i="9"/>
  <c r="P234" i="9"/>
  <c r="Q231" i="9"/>
  <c r="R231" i="9"/>
  <c r="Q232" i="9"/>
  <c r="R232" i="9"/>
  <c r="P232" i="9"/>
  <c r="P231" i="9"/>
  <c r="R230" i="9"/>
  <c r="P230" i="9"/>
  <c r="R229" i="9"/>
  <c r="P229" i="9"/>
  <c r="Q227" i="9"/>
  <c r="R227" i="9"/>
  <c r="P227" i="9"/>
  <c r="Q226" i="9"/>
  <c r="R226" i="9"/>
  <c r="P226" i="9"/>
  <c r="Q224" i="9"/>
  <c r="R224" i="9"/>
  <c r="P224" i="9"/>
  <c r="Q223" i="9"/>
  <c r="R223" i="9"/>
  <c r="P223" i="9"/>
  <c r="R221" i="9"/>
  <c r="P221" i="9"/>
  <c r="R220" i="9"/>
  <c r="P220" i="9"/>
  <c r="Q218" i="9"/>
  <c r="P218" i="9"/>
  <c r="Q217" i="9"/>
  <c r="R217" i="9"/>
  <c r="Q230" i="9"/>
  <c r="I130" i="7" l="1"/>
  <c r="P84" i="11" s="1"/>
  <c r="Q193" i="15"/>
  <c r="G276" i="6"/>
  <c r="P148" i="15" s="1"/>
  <c r="Q221" i="9"/>
  <c r="R205" i="15"/>
  <c r="G277" i="6"/>
  <c r="R217" i="15"/>
  <c r="G278" i="6"/>
  <c r="P157" i="15" s="1"/>
  <c r="R218" i="9"/>
  <c r="Q215" i="9"/>
  <c r="R215" i="9"/>
  <c r="P215" i="9"/>
  <c r="Q214" i="9"/>
  <c r="R214" i="9"/>
  <c r="P214" i="9"/>
  <c r="Q220" i="9"/>
  <c r="Q212" i="9"/>
  <c r="R212" i="9"/>
  <c r="P212" i="9"/>
  <c r="Q211" i="9"/>
  <c r="R211" i="9"/>
  <c r="P211" i="9"/>
  <c r="Q209" i="9"/>
  <c r="R209" i="9"/>
  <c r="P209" i="9"/>
  <c r="Q208" i="9"/>
  <c r="R208" i="9"/>
  <c r="Q206" i="9"/>
  <c r="R206" i="9"/>
  <c r="P206" i="9"/>
  <c r="Q205" i="9"/>
  <c r="R205" i="9"/>
  <c r="P205" i="9"/>
  <c r="Q203" i="9"/>
  <c r="R203" i="9"/>
  <c r="P203" i="9"/>
  <c r="Q202" i="9"/>
  <c r="R202" i="9"/>
  <c r="P202" i="9"/>
  <c r="Q200" i="9"/>
  <c r="R200" i="9"/>
  <c r="P200" i="9"/>
  <c r="Q199" i="9"/>
  <c r="R199" i="9"/>
  <c r="P199" i="9"/>
  <c r="Q197" i="9"/>
  <c r="R197" i="9"/>
  <c r="P197" i="9"/>
  <c r="Q196" i="9"/>
  <c r="R196" i="9"/>
  <c r="P196" i="9"/>
  <c r="R194" i="9"/>
  <c r="P194" i="9"/>
  <c r="Q193" i="9"/>
  <c r="R193" i="9"/>
  <c r="P193" i="9"/>
  <c r="Q191" i="9"/>
  <c r="R191" i="9"/>
  <c r="P191" i="9"/>
  <c r="Q179" i="9"/>
  <c r="Q194" i="9"/>
  <c r="P208" i="9"/>
  <c r="Q190" i="9"/>
  <c r="R190" i="9"/>
  <c r="P190" i="9"/>
  <c r="Q188" i="9"/>
  <c r="R188" i="9"/>
  <c r="P188" i="9"/>
  <c r="Q187" i="9"/>
  <c r="R187" i="9"/>
  <c r="P187" i="9"/>
  <c r="Q185" i="9"/>
  <c r="R185" i="9"/>
  <c r="P185" i="9"/>
  <c r="Q184" i="9"/>
  <c r="R184" i="9"/>
  <c r="P184" i="9"/>
  <c r="Q181" i="9"/>
  <c r="R181" i="9"/>
  <c r="Q182" i="9"/>
  <c r="R182" i="9"/>
  <c r="P182" i="9"/>
  <c r="P181" i="9"/>
  <c r="R179" i="9"/>
  <c r="P179" i="9"/>
  <c r="Q178" i="9"/>
  <c r="R178" i="9"/>
  <c r="P178" i="9"/>
  <c r="Q175" i="9"/>
  <c r="R175" i="9"/>
  <c r="Q176" i="9"/>
  <c r="R176" i="9"/>
  <c r="P176" i="9"/>
  <c r="P175" i="9"/>
  <c r="Q169" i="9"/>
  <c r="R169" i="9"/>
  <c r="Q170" i="9"/>
  <c r="R170" i="9"/>
  <c r="Q171" i="9"/>
  <c r="R171" i="9"/>
  <c r="Q172" i="9"/>
  <c r="R172" i="9"/>
  <c r="Q173" i="9"/>
  <c r="R173" i="9"/>
  <c r="Q174" i="9"/>
  <c r="R174" i="9"/>
  <c r="P170" i="9"/>
  <c r="P171" i="9"/>
  <c r="P172" i="9"/>
  <c r="P173" i="9"/>
  <c r="P174" i="9"/>
  <c r="P169" i="9"/>
  <c r="Q167" i="9"/>
  <c r="R167" i="9"/>
  <c r="Q168" i="9"/>
  <c r="R168" i="9"/>
  <c r="P168" i="9"/>
  <c r="P167" i="9"/>
  <c r="Q137" i="9"/>
  <c r="R137" i="9"/>
  <c r="Q138" i="9"/>
  <c r="R138" i="9"/>
  <c r="Q139" i="9"/>
  <c r="R139" i="9"/>
  <c r="Q140" i="9"/>
  <c r="R140" i="9"/>
  <c r="Q141" i="9"/>
  <c r="R141" i="9"/>
  <c r="Q142" i="9"/>
  <c r="R142" i="9"/>
  <c r="P138" i="9"/>
  <c r="P139" i="9"/>
  <c r="P140" i="9"/>
  <c r="P141" i="9"/>
  <c r="P142" i="9"/>
  <c r="P137" i="9"/>
  <c r="Q125" i="9"/>
  <c r="R125" i="9"/>
  <c r="Q126" i="9"/>
  <c r="R126" i="9"/>
  <c r="Q127" i="9"/>
  <c r="R127" i="9"/>
  <c r="P126" i="9"/>
  <c r="P127" i="9"/>
  <c r="P125" i="9"/>
  <c r="Q116" i="9"/>
  <c r="R116" i="9"/>
  <c r="Q117" i="9"/>
  <c r="R117" i="9"/>
  <c r="Q118" i="9"/>
  <c r="R118" i="9"/>
  <c r="Q119" i="9"/>
  <c r="R119" i="9"/>
  <c r="Q120" i="9"/>
  <c r="R120" i="9"/>
  <c r="Q121" i="9"/>
  <c r="R121" i="9"/>
  <c r="Q122" i="9"/>
  <c r="R122" i="9"/>
  <c r="Q123" i="9"/>
  <c r="R123" i="9"/>
  <c r="P117" i="9"/>
  <c r="P118" i="9"/>
  <c r="P119" i="9"/>
  <c r="P120" i="9"/>
  <c r="P121" i="9"/>
  <c r="P122" i="9"/>
  <c r="P123" i="9"/>
  <c r="P116" i="9"/>
  <c r="Q103" i="9"/>
  <c r="R103" i="9"/>
  <c r="Q104" i="9"/>
  <c r="R104" i="9"/>
  <c r="Q105" i="9"/>
  <c r="R105" i="9"/>
  <c r="Q106" i="9"/>
  <c r="R106" i="9"/>
  <c r="Q107" i="9"/>
  <c r="R107" i="9"/>
  <c r="P104" i="9"/>
  <c r="P105" i="9"/>
  <c r="P106" i="9"/>
  <c r="P107" i="9"/>
  <c r="P103" i="9"/>
  <c r="Q95" i="9"/>
  <c r="R95" i="9"/>
  <c r="Q96" i="9"/>
  <c r="R96" i="9"/>
  <c r="Q97" i="9"/>
  <c r="R97" i="9"/>
  <c r="Q98" i="9"/>
  <c r="R98" i="9"/>
  <c r="P98" i="9"/>
  <c r="P97" i="9"/>
  <c r="P96" i="9"/>
  <c r="P95" i="9"/>
  <c r="I419" i="2"/>
  <c r="I418" i="2"/>
  <c r="I415" i="2"/>
  <c r="I414" i="2"/>
  <c r="I404" i="2"/>
  <c r="P326" i="9" s="1"/>
  <c r="I403" i="2"/>
  <c r="P323" i="9" s="1"/>
  <c r="I402" i="2"/>
  <c r="P317" i="9" s="1"/>
  <c r="I401" i="2"/>
  <c r="P320" i="9" s="1"/>
  <c r="J400" i="2"/>
  <c r="P314" i="9" s="1"/>
  <c r="I395" i="2"/>
  <c r="P161" i="9" s="1"/>
  <c r="I394" i="2"/>
  <c r="I393" i="2"/>
  <c r="I391" i="2"/>
  <c r="P152" i="9" s="1"/>
  <c r="J389" i="2"/>
  <c r="P146" i="9" s="1"/>
  <c r="I380" i="2"/>
  <c r="I379" i="2"/>
  <c r="I376" i="2"/>
  <c r="J377" i="2" s="1"/>
  <c r="P353" i="9" s="1"/>
  <c r="I375" i="2"/>
  <c r="I372" i="2"/>
  <c r="I371" i="2"/>
  <c r="I368" i="2"/>
  <c r="I367" i="2"/>
  <c r="P325" i="9"/>
  <c r="P322" i="9"/>
  <c r="P316" i="9"/>
  <c r="J353" i="2"/>
  <c r="P313" i="9" s="1"/>
  <c r="I349" i="2"/>
  <c r="P304" i="9" s="1"/>
  <c r="I348" i="2"/>
  <c r="P303" i="9" s="1"/>
  <c r="I346" i="2"/>
  <c r="P302" i="9" s="1"/>
  <c r="I347" i="2"/>
  <c r="I342" i="2"/>
  <c r="P293" i="9" s="1"/>
  <c r="I341" i="2"/>
  <c r="P292" i="9" s="1"/>
  <c r="I340" i="2"/>
  <c r="I339" i="2"/>
  <c r="P291" i="9" s="1"/>
  <c r="I334" i="2"/>
  <c r="P262" i="9" s="1"/>
  <c r="P260" i="9"/>
  <c r="P259" i="9"/>
  <c r="I331" i="2"/>
  <c r="P258" i="9" s="1"/>
  <c r="P261" i="9"/>
  <c r="J328" i="2"/>
  <c r="P257" i="9" s="1"/>
  <c r="I323" i="2"/>
  <c r="P160" i="9" s="1"/>
  <c r="I321" i="2"/>
  <c r="P154" i="9" s="1"/>
  <c r="P148" i="9"/>
  <c r="I312" i="2"/>
  <c r="I311" i="2"/>
  <c r="I310" i="2"/>
  <c r="J308" i="2"/>
  <c r="J296" i="2"/>
  <c r="I309" i="2"/>
  <c r="J305" i="2"/>
  <c r="P79" i="9" s="1"/>
  <c r="I297" i="2"/>
  <c r="I300" i="2"/>
  <c r="I299" i="2"/>
  <c r="I298" i="2"/>
  <c r="J301" i="2" s="1"/>
  <c r="J302" i="2" s="1"/>
  <c r="P81" i="9" s="1"/>
  <c r="P62" i="9"/>
  <c r="P54" i="9"/>
  <c r="P49" i="9"/>
  <c r="P50" i="9"/>
  <c r="P51" i="9"/>
  <c r="P52" i="9"/>
  <c r="P48" i="9"/>
  <c r="P37" i="9"/>
  <c r="P32" i="9"/>
  <c r="P31" i="9"/>
  <c r="P30" i="9"/>
  <c r="P29" i="9"/>
  <c r="P28" i="9"/>
  <c r="P27" i="9"/>
  <c r="P26" i="9"/>
  <c r="P25" i="9"/>
  <c r="P24" i="9"/>
  <c r="P20" i="9"/>
  <c r="P16" i="9"/>
  <c r="P11" i="9"/>
  <c r="I280" i="6" l="1"/>
  <c r="I142" i="7"/>
  <c r="G161" i="7" s="1"/>
  <c r="J396" i="2"/>
  <c r="P71" i="11"/>
  <c r="J313" i="2"/>
  <c r="P328" i="9"/>
  <c r="P319" i="9"/>
  <c r="J335" i="2"/>
  <c r="P149" i="9"/>
  <c r="J416" i="2"/>
  <c r="P350" i="9" s="1"/>
  <c r="P154" i="15"/>
  <c r="P155" i="9"/>
  <c r="P158" i="9"/>
  <c r="J381" i="2"/>
  <c r="P355" i="9" s="1"/>
  <c r="J420" i="2"/>
  <c r="J373" i="2"/>
  <c r="P351" i="9" s="1"/>
  <c r="J369" i="2"/>
  <c r="P349" i="9" s="1"/>
  <c r="P329" i="9"/>
  <c r="J359" i="2"/>
  <c r="P89" i="9" s="1"/>
  <c r="J350" i="2"/>
  <c r="P87" i="9" s="1"/>
  <c r="P301" i="9"/>
  <c r="J343" i="2"/>
  <c r="P86" i="9" s="1"/>
  <c r="P290" i="9"/>
  <c r="J314" i="2"/>
  <c r="P80" i="9" s="1"/>
  <c r="P145" i="9"/>
  <c r="I291" i="2"/>
  <c r="P113" i="9" s="1"/>
  <c r="I290" i="2"/>
  <c r="P112" i="9" s="1"/>
  <c r="I289" i="2"/>
  <c r="P110" i="9" s="1"/>
  <c r="I288" i="2"/>
  <c r="P111" i="9" s="1"/>
  <c r="J287" i="2"/>
  <c r="P109" i="9" s="1"/>
  <c r="J283" i="2"/>
  <c r="J278" i="2"/>
  <c r="J279" i="2" s="1"/>
  <c r="P76" i="9" s="1"/>
  <c r="J277" i="2"/>
  <c r="I162" i="7" l="1"/>
  <c r="P65" i="11" s="1"/>
  <c r="P68" i="11"/>
  <c r="J397" i="2"/>
  <c r="J423" i="2"/>
  <c r="P74" i="9" s="1"/>
  <c r="P354" i="9"/>
  <c r="J336" i="2"/>
  <c r="P85" i="9" s="1"/>
  <c r="P263" i="9"/>
  <c r="Q229" i="9"/>
  <c r="I319" i="2"/>
  <c r="P151" i="9" s="1"/>
  <c r="I281" i="6"/>
  <c r="P163" i="15"/>
  <c r="I322" i="2"/>
  <c r="P217" i="9"/>
  <c r="P164" i="9"/>
  <c r="J384" i="2"/>
  <c r="P73" i="9" s="1"/>
  <c r="J406" i="2"/>
  <c r="P90" i="9" s="1"/>
  <c r="J292" i="2"/>
  <c r="J282" i="2"/>
  <c r="J284" i="2" s="1"/>
  <c r="P77" i="9" s="1"/>
  <c r="J293" i="2" l="1"/>
  <c r="P78" i="9" s="1"/>
  <c r="P114" i="9"/>
  <c r="G318" i="6"/>
  <c r="P83" i="15"/>
  <c r="G319" i="6"/>
  <c r="J319" i="6" s="1"/>
  <c r="G345" i="6" s="1"/>
  <c r="P157" i="9"/>
  <c r="J324" i="2"/>
  <c r="P84" i="9"/>
  <c r="J409" i="2"/>
  <c r="I430" i="2" s="1"/>
  <c r="P70" i="15" l="1"/>
  <c r="P163" i="9"/>
  <c r="J325" i="2"/>
  <c r="P71" i="9"/>
  <c r="P68" i="9"/>
  <c r="P67" i="15" l="1"/>
  <c r="I346" i="6"/>
  <c r="P65" i="15" s="1"/>
  <c r="P83" i="9"/>
  <c r="I363" i="2"/>
  <c r="I362" i="2"/>
  <c r="J363" i="2" l="1"/>
  <c r="I429" i="2" s="1"/>
  <c r="P70" i="9" l="1"/>
  <c r="P67" i="9"/>
  <c r="J431" i="2"/>
  <c r="P65" i="9"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76D8585-DBA1-406A-8417-D5F35041EC3C}" keepAlive="1" name="Query - GSP_IH-OWR_v3_6" description="Verbinding maken met de query GSP_IH-OWR_v3_6 in de werkmap." type="5" refreshedVersion="0" background="1">
    <dbPr connection="Provider=Microsoft.Mashup.OleDb.1;Data Source=$Workbook$;Location=GSP_IH-OWR_v3_6;Extended Properties=&quot;&quot;" command="SELECT * FROM [GSP_IH-OWR_v3_6]"/>
  </connection>
</connections>
</file>

<file path=xl/sharedStrings.xml><?xml version="1.0" encoding="utf-8"?>
<sst xmlns="http://schemas.openxmlformats.org/spreadsheetml/2006/main" count="6921" uniqueCount="1326">
  <si>
    <t>Berichtgegevens</t>
  </si>
  <si>
    <t>belastingjaar bericht OWR</t>
  </si>
  <si>
    <t>opgaaf werkelijk rendement relatie met aangiftesoort</t>
  </si>
  <si>
    <t>code softwareleverancier</t>
  </si>
  <si>
    <t>relatienummer softwareontwikkelaar</t>
  </si>
  <si>
    <t>naam softwarepakket</t>
  </si>
  <si>
    <t>versie softwarepakket</t>
  </si>
  <si>
    <t>identificatienummer fiscaal partner aangever</t>
  </si>
  <si>
    <t>J</t>
  </si>
  <si>
    <t>N</t>
  </si>
  <si>
    <t>beconnummer consulent</t>
  </si>
  <si>
    <t>voorletters contactpersoon consulent/adviseur</t>
  </si>
  <si>
    <t>tussenvoegsel naam contactpersoon consulent/adviseur</t>
  </si>
  <si>
    <t>achternaam contactpersoon consulent/adviseur</t>
  </si>
  <si>
    <t>doorkiesnummer contactpersoon consulent/adviseur</t>
  </si>
  <si>
    <t>BNL</t>
  </si>
  <si>
    <t>Binnenlandse periode</t>
  </si>
  <si>
    <t>BTL</t>
  </si>
  <si>
    <t>Bankrekeningen in Nederland</t>
  </si>
  <si>
    <t>Bankrekeningen buiten Nederland</t>
  </si>
  <si>
    <t>Belegging in aandelen obligaties en dergelijke</t>
  </si>
  <si>
    <t>Contant geld</t>
  </si>
  <si>
    <t>Uitgeleend geld</t>
  </si>
  <si>
    <t>Onroerende zaak in Nederland gelegen</t>
  </si>
  <si>
    <t>Onroerende zaak buiten Nederland gelegen</t>
  </si>
  <si>
    <t>Niet vrijgesteld deel kapitaalverzekeringen</t>
  </si>
  <si>
    <t>Rechten op periodieke uitkeringen en verstrekkingen</t>
  </si>
  <si>
    <t>Overige bezittingen</t>
  </si>
  <si>
    <t>Schulden onroerende zaken in Nederland gelegen</t>
  </si>
  <si>
    <t>Schulden onroerende zaken buiten Nederland gelegen</t>
  </si>
  <si>
    <t>Schulden op overige bezittingen</t>
  </si>
  <si>
    <t>Andere schulden</t>
  </si>
  <si>
    <t>1776767-1</t>
  </si>
  <si>
    <t>1776767-2</t>
  </si>
  <si>
    <t>1776767-3</t>
  </si>
  <si>
    <t>1777413-J</t>
  </si>
  <si>
    <t>1777413-N</t>
  </si>
  <si>
    <t>1777092-##</t>
  </si>
  <si>
    <t>1777094-##</t>
  </si>
  <si>
    <t>1777042-##</t>
  </si>
  <si>
    <t>1777397-##</t>
  </si>
  <si>
    <t>1777195-##</t>
  </si>
  <si>
    <t>1777197-##</t>
  </si>
  <si>
    <t>1777093-##</t>
  </si>
  <si>
    <t>1777200-##</t>
  </si>
  <si>
    <t>1777044-##</t>
  </si>
  <si>
    <t>1777047-##</t>
  </si>
  <si>
    <t>1777048-##</t>
  </si>
  <si>
    <t>1777049-##</t>
  </si>
  <si>
    <t>1777050-##</t>
  </si>
  <si>
    <t>1777051-##</t>
  </si>
  <si>
    <t>1777213-##</t>
  </si>
  <si>
    <t>1777076-##</t>
  </si>
  <si>
    <t>1777081-##</t>
  </si>
  <si>
    <t>1777215-##</t>
  </si>
  <si>
    <t>1777251-##</t>
  </si>
  <si>
    <t>1777337-##</t>
  </si>
  <si>
    <t>1777338-##</t>
  </si>
  <si>
    <t>1777376-##</t>
  </si>
  <si>
    <t>1777377-##</t>
  </si>
  <si>
    <t>1777406-BNL</t>
  </si>
  <si>
    <t>1777406-BTL</t>
  </si>
  <si>
    <t>(verticale presentatie van (herhalende) elementen</t>
  </si>
  <si>
    <t>1777535-##-J</t>
  </si>
  <si>
    <t>1777535-##-N</t>
  </si>
  <si>
    <t>1777096-##-BTL</t>
  </si>
  <si>
    <t>1777096-##-BNL</t>
  </si>
  <si>
    <t>#1</t>
  </si>
  <si>
    <t>#2</t>
  </si>
  <si>
    <t>1777109-##</t>
  </si>
  <si>
    <t>1777108-##</t>
  </si>
  <si>
    <t>1777110-##</t>
  </si>
  <si>
    <t>1777111-##</t>
  </si>
  <si>
    <t>1777112-##</t>
  </si>
  <si>
    <t>1777113-##</t>
  </si>
  <si>
    <t>1777152-##</t>
  </si>
  <si>
    <t>1777151-##-BNL</t>
  </si>
  <si>
    <t>1777151-##-BTL</t>
  </si>
  <si>
    <t>1777153-##</t>
  </si>
  <si>
    <t>1777106-##-BNL</t>
  </si>
  <si>
    <t>1777106-##-BTL</t>
  </si>
  <si>
    <t>1777154-##</t>
  </si>
  <si>
    <t>1777148-##-BNL</t>
  </si>
  <si>
    <t>1777148-##-BTL</t>
  </si>
  <si>
    <t>1777155-##</t>
  </si>
  <si>
    <t>1777149-##-BNL</t>
  </si>
  <si>
    <t>1777149-##-BTL</t>
  </si>
  <si>
    <t>1777156-##</t>
  </si>
  <si>
    <t>1777150-##-BNL</t>
  </si>
  <si>
    <t>1777150-##-BTL</t>
  </si>
  <si>
    <t>1777095-##</t>
  </si>
  <si>
    <t>1777262-##</t>
  </si>
  <si>
    <t>1777263-##</t>
  </si>
  <si>
    <t>1777270-##</t>
  </si>
  <si>
    <t>1777272-##</t>
  </si>
  <si>
    <t>1777278-##</t>
  </si>
  <si>
    <t>1777541-##</t>
  </si>
  <si>
    <t>1777542-##</t>
  </si>
  <si>
    <t>1777279-##</t>
  </si>
  <si>
    <t>1777285-##</t>
  </si>
  <si>
    <t>1777286-##</t>
  </si>
  <si>
    <t>1777287-##</t>
  </si>
  <si>
    <t>1777288-##</t>
  </si>
  <si>
    <t>1777289-##</t>
  </si>
  <si>
    <t>1777290-##</t>
  </si>
  <si>
    <t>1777291-##</t>
  </si>
  <si>
    <t>1777293-##</t>
  </si>
  <si>
    <t>1777292-##</t>
  </si>
  <si>
    <t>1777294-##</t>
  </si>
  <si>
    <t>1777536-##-J</t>
  </si>
  <si>
    <t>1777536-##-N</t>
  </si>
  <si>
    <t>1777075-##</t>
  </si>
  <si>
    <t>1777078-##-BNL</t>
  </si>
  <si>
    <t>1777078-##-BTL</t>
  </si>
  <si>
    <t>1777082-##-BNL</t>
  </si>
  <si>
    <t>1777082-##-BTL</t>
  </si>
  <si>
    <t>1777083-##-BNL</t>
  </si>
  <si>
    <t>1777083-##-BTL</t>
  </si>
  <si>
    <t>1777084-##-BNL</t>
  </si>
  <si>
    <t>1777084-##-BTL</t>
  </si>
  <si>
    <t>1777085-##-BNL</t>
  </si>
  <si>
    <t>1777085-##-BTL</t>
  </si>
  <si>
    <t>1777216-##</t>
  </si>
  <si>
    <t>1777271-##</t>
  </si>
  <si>
    <t>1777275-##</t>
  </si>
  <si>
    <t>1777350-##</t>
  </si>
  <si>
    <t>1777352-##</t>
  </si>
  <si>
    <t>1777225-##</t>
  </si>
  <si>
    <t>1777267-##</t>
  </si>
  <si>
    <t>1777284-##</t>
  </si>
  <si>
    <t>1777273-##</t>
  </si>
  <si>
    <t>1777274-##</t>
  </si>
  <si>
    <t>1776747-BNL</t>
  </si>
  <si>
    <t>1776747-BTL</t>
  </si>
  <si>
    <t>1776749-BNL</t>
  </si>
  <si>
    <t>1776749-BTL</t>
  </si>
  <si>
    <t>1777071-##</t>
  </si>
  <si>
    <t>1777207-##-BNL</t>
  </si>
  <si>
    <t>1777207-##-BTL</t>
  </si>
  <si>
    <t>1777389-##-BNL</t>
  </si>
  <si>
    <t>1777389-##-BTL</t>
  </si>
  <si>
    <t>1777070-##</t>
  </si>
  <si>
    <t>1777204-##</t>
  </si>
  <si>
    <t>1777390-##</t>
  </si>
  <si>
    <t>1777072-##-BNL</t>
  </si>
  <si>
    <t>1777072-##-BTL</t>
  </si>
  <si>
    <t>1777391-##-BNL</t>
  </si>
  <si>
    <t>1777391-##-BTL</t>
  </si>
  <si>
    <t>1777214-##</t>
  </si>
  <si>
    <t>1777196-##</t>
  </si>
  <si>
    <t>1777392-##</t>
  </si>
  <si>
    <t>Software</t>
  </si>
  <si>
    <t>Contactgegevens Derden</t>
  </si>
  <si>
    <t>Omschrijving</t>
  </si>
  <si>
    <t>1777537-##-BNL</t>
  </si>
  <si>
    <t>1777537-##-BTL</t>
  </si>
  <si>
    <t>1777538-##-BNL</t>
  </si>
  <si>
    <t>1777538-##-BTL</t>
  </si>
  <si>
    <t>1777097-##-BNL</t>
  </si>
  <si>
    <t>1777097-##-BTL</t>
  </si>
  <si>
    <t>aangifte binn belpl : 1</t>
  </si>
  <si>
    <t>aangifte buitenl bp: 2</t>
  </si>
  <si>
    <t>aangifte migrant: 3</t>
  </si>
  <si>
    <t>Binnenlandse en buitenlandse periode</t>
  </si>
  <si>
    <t>Binnenlandse periode/belastingplicht</t>
  </si>
  <si>
    <t>Buitenlandse periode/belastingplicht</t>
  </si>
  <si>
    <t>Migratie</t>
  </si>
  <si>
    <t>Emigratiedatum</t>
  </si>
  <si>
    <t>Immigratiedatum</t>
  </si>
  <si>
    <t>Onroerende zaak woning</t>
  </si>
  <si>
    <t>2017-2024</t>
  </si>
  <si>
    <t>1778636-##-BNL</t>
  </si>
  <si>
    <t>1778637-##-BNL</t>
  </si>
  <si>
    <t>1778636-##-BTL</t>
  </si>
  <si>
    <t>1778637-##-BTL</t>
  </si>
  <si>
    <t>1778639-##-BNL</t>
  </si>
  <si>
    <t>1778640-##-BNL</t>
  </si>
  <si>
    <t>1778639-##-BTL</t>
  </si>
  <si>
    <t>1778640-##-BTL</t>
  </si>
  <si>
    <t>WOZ-waarde woning belastingjaar</t>
  </si>
  <si>
    <t>WOZ-waarde woning belastingjaar plus 1</t>
  </si>
  <si>
    <t>Opgaaf Werkelijk rendement</t>
  </si>
  <si>
    <t>Binnenlandse belastingplicht, binnenlandse periode migrant</t>
  </si>
  <si>
    <t>Rendement overige vorderingen en contant geld</t>
  </si>
  <si>
    <t>Alleen voor 2017 t/m 2019</t>
  </si>
  <si>
    <t>Alleen vanaf 2020</t>
  </si>
  <si>
    <t>Rendement uitgeleend geld en andere vorderingen</t>
  </si>
  <si>
    <t>Rendement saldi bank- en spaartegoeden buiten Nederland</t>
  </si>
  <si>
    <t>Rendement saldi bank- en spaartegoeden in Nederland</t>
  </si>
  <si>
    <t>Rendement onroerende zaken NL</t>
  </si>
  <si>
    <t>Rendement onroerende zaken buiten Nederland</t>
  </si>
  <si>
    <t>Rendement niet-vrijgesteld deel kapitaalverzekering</t>
  </si>
  <si>
    <t>Rendement rechten op periodieke uitkeringen/verstrekkingen</t>
  </si>
  <si>
    <t>Rendement overige bezittingen</t>
  </si>
  <si>
    <t>Buitenlandse belastingplicht, buitenlandse periode migrant</t>
  </si>
  <si>
    <t>Huur-, pachtopbrengsten</t>
  </si>
  <si>
    <t>Rendement contant geld</t>
  </si>
  <si>
    <t>1778635-##</t>
  </si>
  <si>
    <t>1778638-##</t>
  </si>
  <si>
    <t>1778691-##-BNL</t>
  </si>
  <si>
    <t>1778691-##-BTL</t>
  </si>
  <si>
    <t>1778692-##-BNL</t>
  </si>
  <si>
    <t>1778692-##-BTL</t>
  </si>
  <si>
    <t>1778694-##-BNL</t>
  </si>
  <si>
    <t>1778694-##-BTL</t>
  </si>
  <si>
    <t>1778695-##-BNL</t>
  </si>
  <si>
    <t>1778695-##-BTL</t>
  </si>
  <si>
    <t>Rendement effecten (aandelen, obligaties ed)</t>
  </si>
  <si>
    <t>1778732-BNL</t>
  </si>
  <si>
    <t>1778735-BNL</t>
  </si>
  <si>
    <t>1778736-BNL</t>
  </si>
  <si>
    <t>1778737-BNL</t>
  </si>
  <si>
    <t>1778738-BTL</t>
  </si>
  <si>
    <t>1778738-BNL</t>
  </si>
  <si>
    <t>1778732-BTL</t>
  </si>
  <si>
    <t>1778735-BTL</t>
  </si>
  <si>
    <t>1778736-BTL</t>
  </si>
  <si>
    <t>1778737-BTL</t>
  </si>
  <si>
    <t>waarde stortingen (verkrijging, aankoop)</t>
  </si>
  <si>
    <t>waarde onttrekkingen (vervreemding, verkoop)</t>
  </si>
  <si>
    <t>Waarde onroerende zaak</t>
  </si>
  <si>
    <t>1778757-BTL</t>
  </si>
  <si>
    <t>1778758-BTL</t>
  </si>
  <si>
    <t>1778759-BTL</t>
  </si>
  <si>
    <t>1778760-BTL</t>
  </si>
  <si>
    <t>1778761-BTL</t>
  </si>
  <si>
    <t>1778757-BNL</t>
  </si>
  <si>
    <t>1778758-BNL</t>
  </si>
  <si>
    <t>1778759-BNL</t>
  </si>
  <si>
    <t>1778760-BNL</t>
  </si>
  <si>
    <t>1778761-BNL</t>
  </si>
  <si>
    <t>1778652-##-BNL</t>
  </si>
  <si>
    <t>1778653-##-BNL</t>
  </si>
  <si>
    <t>1778652-##-BTL</t>
  </si>
  <si>
    <t>1778653-##-BTL</t>
  </si>
  <si>
    <t>1778730-##-BNL</t>
  </si>
  <si>
    <t>1778731-##-BNL</t>
  </si>
  <si>
    <t>1778733-##-BNL</t>
  </si>
  <si>
    <t>1778734-##-BNL</t>
  </si>
  <si>
    <t>1778730-##-BTL</t>
  </si>
  <si>
    <t>1778731-##-BTL</t>
  </si>
  <si>
    <t>1778733-##-BTL</t>
  </si>
  <si>
    <t>1778734-##-BTL</t>
  </si>
  <si>
    <t>Op Aankoopdatum</t>
  </si>
  <si>
    <t>Op Verkoopdatum</t>
  </si>
  <si>
    <t>1778729-BNL</t>
  </si>
  <si>
    <t>1778729-BTL</t>
  </si>
  <si>
    <t>Migrant</t>
  </si>
  <si>
    <t>BTL belpl</t>
  </si>
  <si>
    <t>Verklaring toepassing werkprogramma</t>
  </si>
  <si>
    <t>└►</t>
  </si>
  <si>
    <t>1a</t>
  </si>
  <si>
    <t>1b</t>
  </si>
  <si>
    <t>1c</t>
  </si>
  <si>
    <t>1d</t>
  </si>
  <si>
    <t>2a</t>
  </si>
  <si>
    <t>2b</t>
  </si>
  <si>
    <t>2c</t>
  </si>
  <si>
    <t>2d</t>
  </si>
  <si>
    <t>2e</t>
  </si>
  <si>
    <t>3a</t>
  </si>
  <si>
    <t>3b</t>
  </si>
  <si>
    <t>3c</t>
  </si>
  <si>
    <t>3d</t>
  </si>
  <si>
    <t>3e</t>
  </si>
  <si>
    <t>3f</t>
  </si>
  <si>
    <t>3g</t>
  </si>
  <si>
    <t>3h</t>
  </si>
  <si>
    <t>4a</t>
  </si>
  <si>
    <t>4b</t>
  </si>
  <si>
    <t>4c</t>
  </si>
  <si>
    <t>5a</t>
  </si>
  <si>
    <t>5b</t>
  </si>
  <si>
    <t>5c</t>
  </si>
  <si>
    <t>5d</t>
  </si>
  <si>
    <t>5e</t>
  </si>
  <si>
    <t>5f</t>
  </si>
  <si>
    <t>6a</t>
  </si>
  <si>
    <t>6b</t>
  </si>
  <si>
    <t>6c</t>
  </si>
  <si>
    <t>6d</t>
  </si>
  <si>
    <t>6e</t>
  </si>
  <si>
    <t>6f</t>
  </si>
  <si>
    <t>6g</t>
  </si>
  <si>
    <t>6h</t>
  </si>
  <si>
    <t>6i</t>
  </si>
  <si>
    <t>6j</t>
  </si>
  <si>
    <t>6k</t>
  </si>
  <si>
    <t>6l</t>
  </si>
  <si>
    <t>6m</t>
  </si>
  <si>
    <t>6n</t>
  </si>
  <si>
    <t>6o</t>
  </si>
  <si>
    <t>6p</t>
  </si>
  <si>
    <t>6q</t>
  </si>
  <si>
    <t>6r</t>
  </si>
  <si>
    <t>6s</t>
  </si>
  <si>
    <t>6t</t>
  </si>
  <si>
    <t>6u</t>
  </si>
  <si>
    <t>6v</t>
  </si>
  <si>
    <t>6w</t>
  </si>
  <si>
    <t>6x</t>
  </si>
  <si>
    <t>6y</t>
  </si>
  <si>
    <t>6z</t>
  </si>
  <si>
    <t>6aa</t>
  </si>
  <si>
    <t>6ab</t>
  </si>
  <si>
    <t>6ac</t>
  </si>
  <si>
    <t>6ad</t>
  </si>
  <si>
    <t>6af</t>
  </si>
  <si>
    <t>6ag</t>
  </si>
  <si>
    <t>6ah</t>
  </si>
  <si>
    <t>6ae</t>
  </si>
  <si>
    <t>6ai</t>
  </si>
  <si>
    <t>6aj</t>
  </si>
  <si>
    <t>6ak</t>
  </si>
  <si>
    <t>6al</t>
  </si>
  <si>
    <t>6am</t>
  </si>
  <si>
    <t>6an</t>
  </si>
  <si>
    <t>6ao</t>
  </si>
  <si>
    <t>6ap</t>
  </si>
  <si>
    <t>6aq</t>
  </si>
  <si>
    <t>6ar</t>
  </si>
  <si>
    <t>6as</t>
  </si>
  <si>
    <t>6az</t>
  </si>
  <si>
    <t>6ba</t>
  </si>
  <si>
    <t>6bb</t>
  </si>
  <si>
    <t>6bc</t>
  </si>
  <si>
    <t>6bd</t>
  </si>
  <si>
    <t>6be</t>
  </si>
  <si>
    <t>6bf</t>
  </si>
  <si>
    <t>6bg</t>
  </si>
  <si>
    <t>6bh</t>
  </si>
  <si>
    <t>6bi</t>
  </si>
  <si>
    <t>6bj</t>
  </si>
  <si>
    <t>6bk</t>
  </si>
  <si>
    <t>6bl</t>
  </si>
  <si>
    <t>7a</t>
  </si>
  <si>
    <t>7b</t>
  </si>
  <si>
    <t>7c</t>
  </si>
  <si>
    <t>7d</t>
  </si>
  <si>
    <t>7e</t>
  </si>
  <si>
    <t>7f</t>
  </si>
  <si>
    <t>7g</t>
  </si>
  <si>
    <t>7h</t>
  </si>
  <si>
    <t>7i</t>
  </si>
  <si>
    <t>7j</t>
  </si>
  <si>
    <t>7n</t>
  </si>
  <si>
    <t>7o</t>
  </si>
  <si>
    <t>7p</t>
  </si>
  <si>
    <t>7q</t>
  </si>
  <si>
    <t>7r</t>
  </si>
  <si>
    <t>7s</t>
  </si>
  <si>
    <t>7t</t>
  </si>
  <si>
    <t>7u</t>
  </si>
  <si>
    <t>7v</t>
  </si>
  <si>
    <t>8a</t>
  </si>
  <si>
    <t>8b</t>
  </si>
  <si>
    <t>8c</t>
  </si>
  <si>
    <t>8d</t>
  </si>
  <si>
    <t>8e</t>
  </si>
  <si>
    <t>9a</t>
  </si>
  <si>
    <t>9b</t>
  </si>
  <si>
    <t>9c</t>
  </si>
  <si>
    <t>9d</t>
  </si>
  <si>
    <t>9e</t>
  </si>
  <si>
    <t>10a</t>
  </si>
  <si>
    <t>10b</t>
  </si>
  <si>
    <t>10c</t>
  </si>
  <si>
    <t>10e</t>
  </si>
  <si>
    <t>10f</t>
  </si>
  <si>
    <t>10g</t>
  </si>
  <si>
    <t>10h</t>
  </si>
  <si>
    <t>10j</t>
  </si>
  <si>
    <t>10k</t>
  </si>
  <si>
    <t>11a</t>
  </si>
  <si>
    <t>11b</t>
  </si>
  <si>
    <t>11c</t>
  </si>
  <si>
    <t>11d</t>
  </si>
  <si>
    <t>11e</t>
  </si>
  <si>
    <t>12a</t>
  </si>
  <si>
    <t>12b</t>
  </si>
  <si>
    <t>12c</t>
  </si>
  <si>
    <t>13a</t>
  </si>
  <si>
    <t>13b</t>
  </si>
  <si>
    <t>13c</t>
  </si>
  <si>
    <t>13d</t>
  </si>
  <si>
    <t>13e</t>
  </si>
  <si>
    <t>14a</t>
  </si>
  <si>
    <t>14b</t>
  </si>
  <si>
    <t>14c</t>
  </si>
  <si>
    <t>17a</t>
  </si>
  <si>
    <t>17b</t>
  </si>
  <si>
    <t>17c</t>
  </si>
  <si>
    <t>17d</t>
  </si>
  <si>
    <t>17e</t>
  </si>
  <si>
    <t>17f</t>
  </si>
  <si>
    <t>17g</t>
  </si>
  <si>
    <t>18a</t>
  </si>
  <si>
    <t>18b</t>
  </si>
  <si>
    <t>18c</t>
  </si>
  <si>
    <t>18d</t>
  </si>
  <si>
    <t>18e</t>
  </si>
  <si>
    <t>18f</t>
  </si>
  <si>
    <t>18g</t>
  </si>
  <si>
    <t>19a</t>
  </si>
  <si>
    <t>20a</t>
  </si>
  <si>
    <t>20b</t>
  </si>
  <si>
    <t>20c</t>
  </si>
  <si>
    <t>20d</t>
  </si>
  <si>
    <t>20e</t>
  </si>
  <si>
    <t>20f</t>
  </si>
  <si>
    <t>20g</t>
  </si>
  <si>
    <t>21a</t>
  </si>
  <si>
    <t>21b</t>
  </si>
  <si>
    <t>21c</t>
  </si>
  <si>
    <t>21d</t>
  </si>
  <si>
    <t>21e</t>
  </si>
  <si>
    <t>21f</t>
  </si>
  <si>
    <t>21g</t>
  </si>
  <si>
    <t>22a</t>
  </si>
  <si>
    <t>22b</t>
  </si>
  <si>
    <t>22c</t>
  </si>
  <si>
    <t>22d</t>
  </si>
  <si>
    <t>22e</t>
  </si>
  <si>
    <t>22f</t>
  </si>
  <si>
    <t>22g</t>
  </si>
  <si>
    <t>23a</t>
  </si>
  <si>
    <t>23b</t>
  </si>
  <si>
    <t>23c</t>
  </si>
  <si>
    <t>23d</t>
  </si>
  <si>
    <t>23e</t>
  </si>
  <si>
    <t>24a</t>
  </si>
  <si>
    <t>24b</t>
  </si>
  <si>
    <t>24c</t>
  </si>
  <si>
    <t>24d</t>
  </si>
  <si>
    <t>24e</t>
  </si>
  <si>
    <t>25a</t>
  </si>
  <si>
    <t>25b</t>
  </si>
  <si>
    <t>25c</t>
  </si>
  <si>
    <t>25d</t>
  </si>
  <si>
    <t>25e</t>
  </si>
  <si>
    <t>25f</t>
  </si>
  <si>
    <t>25g</t>
  </si>
  <si>
    <t>27a</t>
  </si>
  <si>
    <t>28a</t>
  </si>
  <si>
    <t>29a</t>
  </si>
  <si>
    <t>30a</t>
  </si>
  <si>
    <t>31a</t>
  </si>
  <si>
    <t>32a</t>
  </si>
  <si>
    <t>32b</t>
  </si>
  <si>
    <t>32c</t>
  </si>
  <si>
    <t>32d</t>
  </si>
  <si>
    <t>32e</t>
  </si>
  <si>
    <t>32f</t>
  </si>
  <si>
    <t>32g</t>
  </si>
  <si>
    <t>33a</t>
  </si>
  <si>
    <t>33b</t>
  </si>
  <si>
    <t>33c</t>
  </si>
  <si>
    <t>33d</t>
  </si>
  <si>
    <t>33e</t>
  </si>
  <si>
    <t>33f</t>
  </si>
  <si>
    <t>33g</t>
  </si>
  <si>
    <t>34a</t>
  </si>
  <si>
    <t>26a</t>
  </si>
  <si>
    <t>Totaal werkelijk rendement</t>
  </si>
  <si>
    <t>35a</t>
  </si>
  <si>
    <t>Het totale werkelijk rendement op bezittingen en schulden, binnenlandse en buitenlandse periode</t>
  </si>
  <si>
    <t>Totaal werkelijk rendement per vermogensgroep Bezittingen over de binnenlandse periode</t>
  </si>
  <si>
    <t>Totaal werkelijk rendement overige bezittingen</t>
  </si>
  <si>
    <t>Totaal werkelijk rendement van de bezittingen</t>
  </si>
  <si>
    <t>Totaal werkelijk rendement per vermogensgroep Schulden, binnenlandse periode</t>
  </si>
  <si>
    <t>Totaal werkelijk rendement van de schulden</t>
  </si>
  <si>
    <t>Totaal werkelijk rendement per vermogensgroep Bezittingen over de buitenlandse periode</t>
  </si>
  <si>
    <t>Totaal werkelijk rendement per vermogensgroep Schulden, buitenlandse periode</t>
  </si>
  <si>
    <t>Totaal direct rendement effecten</t>
  </si>
  <si>
    <t>Totaal waarde stortingen (verkrijging, aankoop)</t>
  </si>
  <si>
    <t>Totaal waarde onttrekkingen (vervreemding/verkoop)</t>
  </si>
  <si>
    <t>Totaal direct rendement leningen en contant geld</t>
  </si>
  <si>
    <t>Totaal waarde uitgifte</t>
  </si>
  <si>
    <t>Totaal waarde aflossingen</t>
  </si>
  <si>
    <t>Totaal waardemutaties leningen</t>
  </si>
  <si>
    <t>Totaal direct rendement leningen (Ontvangen rente)</t>
  </si>
  <si>
    <t>Totaal waardemutaties onroerende zaken NL</t>
  </si>
  <si>
    <t>Totaal waarde aanschaf</t>
  </si>
  <si>
    <t>Totaal waarde vervreemding</t>
  </si>
  <si>
    <t>Totaal waarde onttrekkingen (ontv uitkeringen)</t>
  </si>
  <si>
    <t>Totaal ontvangen rente</t>
  </si>
  <si>
    <t xml:space="preserve">Totaal waardemutaties </t>
  </si>
  <si>
    <t>Totaal waarde op aanschaf</t>
  </si>
  <si>
    <t>Werkelijk rendement onroerende zaken in Nederland</t>
  </si>
  <si>
    <t>Werkelijk rendement uitgeleend geld</t>
  </si>
  <si>
    <t>Werkelijk rendement niet-vrijgesteld deel kapitaalverzekeringen</t>
  </si>
  <si>
    <t>Werkelijk rendement rechten op periodieke uitkeringen</t>
  </si>
  <si>
    <t>Werkelijk rendement overige bezittingen</t>
  </si>
  <si>
    <t>Rendement schulden overige bezittingen</t>
  </si>
  <si>
    <t>Rendement schulden onroerende zaken NL</t>
  </si>
  <si>
    <t>Rendement schulden onroerende zaken buiten NL</t>
  </si>
  <si>
    <t>Rendement andere schulden</t>
  </si>
  <si>
    <t>Uw persoonlijke gegevens</t>
  </si>
  <si>
    <t>Uw telefoonnummer</t>
  </si>
  <si>
    <t>Voorletters</t>
  </si>
  <si>
    <t>Tussenvoegsels</t>
  </si>
  <si>
    <t>Achternaam</t>
  </si>
  <si>
    <t>Geboortedatum</t>
  </si>
  <si>
    <t>Identificatienummer</t>
  </si>
  <si>
    <t>Uw fiscaal partner</t>
  </si>
  <si>
    <t>Werkprogramma toegepast?</t>
  </si>
  <si>
    <t>Vermeld het telefoonnummer waarop u overdag bereikbaar bent.</t>
  </si>
  <si>
    <t>Vermeld het telefoonnummer waarop u bereikbaar bent.</t>
  </si>
  <si>
    <t>Omschrijving bank- of spaartegoed NL</t>
  </si>
  <si>
    <t>Bankrekeningnummer</t>
  </si>
  <si>
    <t>Ontvangen rente</t>
  </si>
  <si>
    <t>Valutaresultaten (indien bankrekening gehouden in valuta &lt;&gt; EURO)</t>
  </si>
  <si>
    <t>Omschrijving bank- of spaartegoed BTL</t>
  </si>
  <si>
    <t>Land</t>
  </si>
  <si>
    <t>Rekeningnummer</t>
  </si>
  <si>
    <t>Ontvangen dividend op aandelen of rente op obligaties</t>
  </si>
  <si>
    <t>Omschrijving effecten</t>
  </si>
  <si>
    <t>Valutaresultaten</t>
  </si>
  <si>
    <t>Geconsolideerde gegevens onroerende zaken</t>
  </si>
  <si>
    <t>Aankoopdatum woning (in binnenlandse periode)</t>
  </si>
  <si>
    <t>Verkoopdatum woning (in binnenlandse periode)</t>
  </si>
  <si>
    <t>Aankoopdatum woning (in buitenlandse periode)</t>
  </si>
  <si>
    <t>Verkoopdatum woning (in buitenlandse periode)</t>
  </si>
  <si>
    <t>Herleide WOZ-waarde woning</t>
  </si>
  <si>
    <t>Jaarhuur woning</t>
  </si>
  <si>
    <t>Percentage leegwaarderatio woning</t>
  </si>
  <si>
    <t>Omschrijving kapitaalverzekering</t>
  </si>
  <si>
    <t>Omschrijving schuld</t>
  </si>
  <si>
    <t>Omschrijving schuld onroerende zaak</t>
  </si>
  <si>
    <t>Omschrijving Huur- of pachtopbrengsten 01</t>
  </si>
  <si>
    <t>Huur- of pachtopbrengsten 01</t>
  </si>
  <si>
    <t>Omschrijving Huur- of pachtopbrengsten 02</t>
  </si>
  <si>
    <t>Huur- of pachtopbrengsten 02</t>
  </si>
  <si>
    <t>Omschrijving Huur- of pachtopbrengsten 03</t>
  </si>
  <si>
    <t>Huur- of pachtopbrengsten 03</t>
  </si>
  <si>
    <t>Omschrijving Huur- of pachtopbrengsten 04</t>
  </si>
  <si>
    <t>Huur- of pachtopbrengsten 04</t>
  </si>
  <si>
    <t>Omschrijving Huur- of pachtopbrengsten 05</t>
  </si>
  <si>
    <t>Huur- of pachtopbrengsten 05</t>
  </si>
  <si>
    <t>Totaal Huur- of pachtopbrengst</t>
  </si>
  <si>
    <t>Geconsolideerde gegevens onroerende zaken NL</t>
  </si>
  <si>
    <t>Adres-/lokatiegegevens onroerende zaak</t>
  </si>
  <si>
    <t>Straatnaam</t>
  </si>
  <si>
    <t>Huisnummer</t>
  </si>
  <si>
    <t>Huisletter</t>
  </si>
  <si>
    <t>Huisnummer toevoeging</t>
  </si>
  <si>
    <t>Postcode</t>
  </si>
  <si>
    <t>Plaatsnaam</t>
  </si>
  <si>
    <t>Waarde op aankoopdatum</t>
  </si>
  <si>
    <t>Waarde op verkoopdatum</t>
  </si>
  <si>
    <t>36a</t>
  </si>
  <si>
    <t>37a</t>
  </si>
  <si>
    <t>38a</t>
  </si>
  <si>
    <t>Totaal waarde aanschaffingen</t>
  </si>
  <si>
    <t>Totaal waardemutaties</t>
  </si>
  <si>
    <t>Werkelijk rendement onroerende zaken buiten Nederland</t>
  </si>
  <si>
    <t>Werkelijk rendement effecten</t>
  </si>
  <si>
    <t>Waarde op 1 januari</t>
  </si>
  <si>
    <t>Waarde op 31 december</t>
  </si>
  <si>
    <t>Betaalde rente schuld</t>
  </si>
  <si>
    <t>Betaalde rente schuld onroerende zaak</t>
  </si>
  <si>
    <t>Betaalde rente</t>
  </si>
  <si>
    <t>Valutaresultaten schuld</t>
  </si>
  <si>
    <t>Waarde aankopen</t>
  </si>
  <si>
    <t>Waarde uitkeringen</t>
  </si>
  <si>
    <t>Waarde aankopen rechten op periodieke uitk en verstr</t>
  </si>
  <si>
    <t>Waarde uitk van rechten op periodieke uitk en verstr</t>
  </si>
  <si>
    <t>Waarde stortingen (verkrijging, aankoop)</t>
  </si>
  <si>
    <t>Waarde onttrekkingen (vervreemding, verkoop)</t>
  </si>
  <si>
    <t>Percentage leegwaarderatio</t>
  </si>
  <si>
    <t>Bank of andere geldverstrekker schuld</t>
  </si>
  <si>
    <t>Bank of andere geldverstrekker</t>
  </si>
  <si>
    <t>15a</t>
  </si>
  <si>
    <t>16a</t>
  </si>
  <si>
    <t>Tot en met 2019:</t>
  </si>
  <si>
    <t>Vanaf 2020:</t>
  </si>
  <si>
    <t>Totaal waarde op 1 januari of dag na emigratiedatum</t>
  </si>
  <si>
    <t>Totaal waarde op 31 december of dag vóór immigratiedatum</t>
  </si>
  <si>
    <t>Totaal waarde vervreemdingen</t>
  </si>
  <si>
    <t>Totaal waarde uitgifte leningen</t>
  </si>
  <si>
    <t>Totaal waarde aflossingen lening</t>
  </si>
  <si>
    <t>Totaal waarde op 31 december of op dag vóór immigratiedatum</t>
  </si>
  <si>
    <t>10i</t>
  </si>
  <si>
    <t>Op 31 december of op (eerdere) emigratiedatum</t>
  </si>
  <si>
    <t>Op 1 januari of op (latere) immigratiedatum</t>
  </si>
  <si>
    <t>Op 31 december of op de dag voor immigratiedatum</t>
  </si>
  <si>
    <t>Waarde op 1 januari of op (latere) immigratiedatum</t>
  </si>
  <si>
    <t>Op 1 januari of op (latere) dag na emigratiedatum</t>
  </si>
  <si>
    <t>Waarde op 1 januari of op (latere) dag vóór immigratiedatum</t>
  </si>
  <si>
    <t>Totaal waarde op 1 januari of op (latere) immigratiedatum</t>
  </si>
  <si>
    <t>Waarde op 31 december of op (eerdere) emigratiedatum</t>
  </si>
  <si>
    <t>Waarde op 31 december of op (eerdere) dag na emigratiedatum</t>
  </si>
  <si>
    <t>Totaal waarde op 31 december of op (eerdere) emigratiedatum</t>
  </si>
  <si>
    <t>Aankoopdatum woning</t>
  </si>
  <si>
    <t>Verkoopdatum woning</t>
  </si>
  <si>
    <t>Op 1 januari</t>
  </si>
  <si>
    <t>Op 31 december</t>
  </si>
  <si>
    <t>10d</t>
  </si>
  <si>
    <t>1e</t>
  </si>
  <si>
    <t>1f</t>
  </si>
  <si>
    <t>1g</t>
  </si>
  <si>
    <t>1h</t>
  </si>
  <si>
    <t>1i</t>
  </si>
  <si>
    <t>1l</t>
  </si>
  <si>
    <t>1m</t>
  </si>
  <si>
    <t>1ad</t>
  </si>
  <si>
    <t>1ae</t>
  </si>
  <si>
    <t>1af</t>
  </si>
  <si>
    <t>1ag</t>
  </si>
  <si>
    <t>1ah</t>
  </si>
  <si>
    <t>1ai</t>
  </si>
  <si>
    <t>1aj</t>
  </si>
  <si>
    <t>1ak</t>
  </si>
  <si>
    <t>1al</t>
  </si>
  <si>
    <t>1am</t>
  </si>
  <si>
    <t>1an</t>
  </si>
  <si>
    <t>2g</t>
  </si>
  <si>
    <t>2h</t>
  </si>
  <si>
    <t>2i</t>
  </si>
  <si>
    <t>2j</t>
  </si>
  <si>
    <t>2k</t>
  </si>
  <si>
    <t>4d</t>
  </si>
  <si>
    <t>4e</t>
  </si>
  <si>
    <t>5g</t>
  </si>
  <si>
    <t>Totaal werkelijk rendement per vermogensgroep Bezittingen</t>
  </si>
  <si>
    <t>Totaal waarde op 31 december</t>
  </si>
  <si>
    <t>Totaal waarde op 1 januari</t>
  </si>
  <si>
    <t>Totaal werkelijk rendement per vermogensgroep Schulden</t>
  </si>
  <si>
    <t>Het totale werkelijk rendement op bezittingen en schulden</t>
  </si>
  <si>
    <t>Totaal rendement binnenlandse periode</t>
  </si>
  <si>
    <t>38b</t>
  </si>
  <si>
    <t>38c</t>
  </si>
  <si>
    <t>Totaal rendement buitenlandse periode</t>
  </si>
  <si>
    <t>1778886-##</t>
  </si>
  <si>
    <t>1778887-##</t>
  </si>
  <si>
    <t>1778888-##</t>
  </si>
  <si>
    <t>1778889-##</t>
  </si>
  <si>
    <t>15b</t>
  </si>
  <si>
    <t>15c</t>
  </si>
  <si>
    <t>16b</t>
  </si>
  <si>
    <t>16c</t>
  </si>
  <si>
    <t>1778895-BNL</t>
  </si>
  <si>
    <t>1778895-BTL</t>
  </si>
  <si>
    <t>1778896-BNL</t>
  </si>
  <si>
    <t>1778896-BTL</t>
  </si>
  <si>
    <t>1778899-BNL</t>
  </si>
  <si>
    <t>1778899-BTL</t>
  </si>
  <si>
    <t>1778900-BNL</t>
  </si>
  <si>
    <t>1778900-BTL</t>
  </si>
  <si>
    <t>Investeringen in onroerende zaak</t>
  </si>
  <si>
    <t>Waardestijging onroerende zaak wegens investeringen</t>
  </si>
  <si>
    <t>1779129-##</t>
  </si>
  <si>
    <t>1779130-##</t>
  </si>
  <si>
    <t>Totaal valutaresultaten</t>
  </si>
  <si>
    <t>Totaal rendement bank- en spaartegoeden</t>
  </si>
  <si>
    <t>27b</t>
  </si>
  <si>
    <t>27c</t>
  </si>
  <si>
    <t>28b</t>
  </si>
  <si>
    <t>28c</t>
  </si>
  <si>
    <t>29b</t>
  </si>
  <si>
    <t>29c</t>
  </si>
  <si>
    <t>30b</t>
  </si>
  <si>
    <t>30c</t>
  </si>
  <si>
    <t>Valutaresultaten/bijzondere waarderingen</t>
  </si>
  <si>
    <t>Totaal rendement schulden onroerende zaken NL</t>
  </si>
  <si>
    <t>Totaal rendement schulden onroerende zaken buiten NL</t>
  </si>
  <si>
    <t>Totaal rendement schulden overige bezittingen</t>
  </si>
  <si>
    <t>Totaal rendement andere schulden</t>
  </si>
  <si>
    <t>Waardestijging in WOZ-waarde onroerende zaak wegens investeringen</t>
  </si>
  <si>
    <t>Waardestijging in WEV onroerende zaak wegens investeringen</t>
  </si>
  <si>
    <t>7k</t>
  </si>
  <si>
    <t>7l</t>
  </si>
  <si>
    <t>1779144-##-BNL</t>
  </si>
  <si>
    <t>1779144-##-BTL</t>
  </si>
  <si>
    <t>1779146-BTL</t>
  </si>
  <si>
    <t>1779146-BNL</t>
  </si>
  <si>
    <t>1779127-##</t>
  </si>
  <si>
    <t>1779128-##</t>
  </si>
  <si>
    <t>Totaal waardestijging wegens investering</t>
  </si>
  <si>
    <t>6at</t>
  </si>
  <si>
    <t>6au</t>
  </si>
  <si>
    <t>6av</t>
  </si>
  <si>
    <t>6ay</t>
  </si>
  <si>
    <t xml:space="preserve">Valutaresultaten en bijzondere waarderingen </t>
  </si>
  <si>
    <t>Totaal waardestijging (WEV) wegens investering</t>
  </si>
  <si>
    <t>5h</t>
  </si>
  <si>
    <t>1n</t>
  </si>
  <si>
    <t>1o</t>
  </si>
  <si>
    <t>1p</t>
  </si>
  <si>
    <t>1q</t>
  </si>
  <si>
    <t>1r</t>
  </si>
  <si>
    <t>1s</t>
  </si>
  <si>
    <t>1t</t>
  </si>
  <si>
    <t>1u</t>
  </si>
  <si>
    <t>1v</t>
  </si>
  <si>
    <t>1w</t>
  </si>
  <si>
    <t>1x</t>
  </si>
  <si>
    <t>1y</t>
  </si>
  <si>
    <t>1z</t>
  </si>
  <si>
    <t>1aa</t>
  </si>
  <si>
    <t>1ab</t>
  </si>
  <si>
    <t>1ac</t>
  </si>
  <si>
    <t>6aw</t>
  </si>
  <si>
    <t>6ax</t>
  </si>
  <si>
    <t>7m</t>
  </si>
  <si>
    <t>21h</t>
  </si>
  <si>
    <t>22h</t>
  </si>
  <si>
    <t>32h</t>
  </si>
  <si>
    <t>1j</t>
  </si>
  <si>
    <t>1k</t>
  </si>
  <si>
    <t>Waardestijging (WEV) onroerende zaak wegens investeringen</t>
  </si>
  <si>
    <t>Valutaresultaten en bijzondere waarderingen schuld</t>
  </si>
  <si>
    <t>Valutaresultaten en bijzondere waarderingen schuld onroerende zaak</t>
  </si>
  <si>
    <t>35b</t>
  </si>
  <si>
    <t>35c</t>
  </si>
  <si>
    <t>36b</t>
  </si>
  <si>
    <t>36c</t>
  </si>
  <si>
    <t/>
  </si>
  <si>
    <t>som (1af) plus som (1ah) plus som (1aj) plus som (1al) plus som (1an)</t>
  </si>
  <si>
    <t>som (1ab)</t>
  </si>
  <si>
    <t>som (1p)</t>
  </si>
  <si>
    <t>som (1t)</t>
  </si>
  <si>
    <t>som (1x)</t>
  </si>
  <si>
    <t>som (1ad)</t>
  </si>
  <si>
    <t>5b min 5c min 5d plus 5e min 5f</t>
  </si>
  <si>
    <t>5a plus 5g</t>
  </si>
  <si>
    <t>som (2g)</t>
  </si>
  <si>
    <t>som (2i)</t>
  </si>
  <si>
    <t>som (2h)</t>
  </si>
  <si>
    <t>som (2j)</t>
  </si>
  <si>
    <t>som (2k)</t>
  </si>
  <si>
    <t>6b min 6c min 6d plus 6e</t>
  </si>
  <si>
    <t>6a plus 6f</t>
  </si>
  <si>
    <t>Tel op: 5h plus 6g</t>
  </si>
  <si>
    <t>som (3d)</t>
  </si>
  <si>
    <t>som (3e)</t>
  </si>
  <si>
    <t>8a min 8b</t>
  </si>
  <si>
    <t>som (4d)</t>
  </si>
  <si>
    <t>som (4e)</t>
  </si>
  <si>
    <t>9a min 9b</t>
  </si>
  <si>
    <t>Tel op: 8c plus 9c</t>
  </si>
  <si>
    <t>Bereken: 7a min 10a</t>
  </si>
  <si>
    <t>Neem over: 11a</t>
  </si>
  <si>
    <t>som (1c) + som (1d)</t>
  </si>
  <si>
    <t>som (2d) + som (2e)</t>
  </si>
  <si>
    <t>som (3f)</t>
  </si>
  <si>
    <t>som (3g)</t>
  </si>
  <si>
    <t>som (3h)</t>
  </si>
  <si>
    <t>17b min 17c min 17d plus 17e</t>
  </si>
  <si>
    <t>17f plus 17a</t>
  </si>
  <si>
    <t>som (4c) plus som (5b)</t>
  </si>
  <si>
    <t>som (5d)</t>
  </si>
  <si>
    <t>som (5c)</t>
  </si>
  <si>
    <t>som (5e)</t>
  </si>
  <si>
    <t>som (5f)</t>
  </si>
  <si>
    <t>18b min 18c min 18d plus 18e</t>
  </si>
  <si>
    <t>18a plus 18f</t>
  </si>
  <si>
    <t>som (4c)</t>
  </si>
  <si>
    <t>som (5b)</t>
  </si>
  <si>
    <t>20b min 20c min 20d plus 20e</t>
  </si>
  <si>
    <t>20a plus 20f</t>
  </si>
  <si>
    <t>som (6af) plus som (6ah) plus som (6aj) plus som (6al) plus som (6an)</t>
  </si>
  <si>
    <t>som (6ab)</t>
  </si>
  <si>
    <t>som (6p)</t>
  </si>
  <si>
    <t>som (6t)</t>
  </si>
  <si>
    <t>som (6x)</t>
  </si>
  <si>
    <t>som (6ad)</t>
  </si>
  <si>
    <t>21b min 21c min 21d plus 21e min 21f</t>
  </si>
  <si>
    <t>21a plus 21g</t>
  </si>
  <si>
    <t>som (7n) plus som (7p) plus som (7r) plus som (7t) plus som (7v)</t>
  </si>
  <si>
    <t>som (7h)</t>
  </si>
  <si>
    <t>som (7g)</t>
  </si>
  <si>
    <t>som (7i)</t>
  </si>
  <si>
    <t>som (7j)</t>
  </si>
  <si>
    <t>som (7l)</t>
  </si>
  <si>
    <t>22b min 22c min 22d plus 22e min 22f</t>
  </si>
  <si>
    <t>22a plus 22g</t>
  </si>
  <si>
    <t>som (8c)</t>
  </si>
  <si>
    <t>som (8b)</t>
  </si>
  <si>
    <t>som (8d)</t>
  </si>
  <si>
    <t>som (8e)</t>
  </si>
  <si>
    <t>23a min 23b min 23c plus 23d</t>
  </si>
  <si>
    <t>som (9b)</t>
  </si>
  <si>
    <t>som (9c)</t>
  </si>
  <si>
    <t>som (9d)</t>
  </si>
  <si>
    <t>24a min 24b min 24c plus 24d</t>
  </si>
  <si>
    <t>som (10b)</t>
  </si>
  <si>
    <t>25b min 25c min 25d plus 25e</t>
  </si>
  <si>
    <t>25a plus 25f</t>
  </si>
  <si>
    <t>Tel op: 15a, 16a, 17g, 18g, 21h, 22h, 23e, 24e, 25g</t>
  </si>
  <si>
    <t>Tel op: 15a, 16a, 17g, 19a, 20g, 21h, 22h, 23e, 24e, 25g</t>
  </si>
  <si>
    <t>som (11b)</t>
  </si>
  <si>
    <t>som (11c)</t>
  </si>
  <si>
    <t>27a min 27b</t>
  </si>
  <si>
    <t>som (12b)</t>
  </si>
  <si>
    <t>som (12c)</t>
  </si>
  <si>
    <t>28a min 28b</t>
  </si>
  <si>
    <t>som (13b)</t>
  </si>
  <si>
    <t>som (13c)</t>
  </si>
  <si>
    <t>29a min 29b</t>
  </si>
  <si>
    <t>som (14b)</t>
  </si>
  <si>
    <t>som (14c)</t>
  </si>
  <si>
    <t>30a min 30b</t>
  </si>
  <si>
    <t>Tel op: 27c plus 28c plus 29c plus 30c</t>
  </si>
  <si>
    <t>Bereken: 26a min 31a</t>
  </si>
  <si>
    <t>Neem over: 38a</t>
  </si>
  <si>
    <t>som (1c)</t>
  </si>
  <si>
    <t xml:space="preserve">som (1d) </t>
  </si>
  <si>
    <t>15a plus 15b</t>
  </si>
  <si>
    <t>som (2d)</t>
  </si>
  <si>
    <t>som (2e)</t>
  </si>
  <si>
    <t>16a plus 16b</t>
  </si>
  <si>
    <t>som (6ae)</t>
  </si>
  <si>
    <t>som (6s)</t>
  </si>
  <si>
    <t>som (6w)</t>
  </si>
  <si>
    <t>som (6aa)</t>
  </si>
  <si>
    <t>Tel op: 15c, 16c, 17g, 18g, 21h, 22h, 23e, 24e, 25g</t>
  </si>
  <si>
    <t>Tel op: 15c, 16c, 17g, 19a, 20g, 21h, 22h, 23e, 24e, 25g</t>
  </si>
  <si>
    <t>som (6az) plus som (6bc) plus som (6bf) plus som (6bi) plus som (6bl)</t>
  </si>
  <si>
    <t>som (6av)</t>
  </si>
  <si>
    <t>som (6aj)</t>
  </si>
  <si>
    <t>som (6an)</t>
  </si>
  <si>
    <t>som (6ar)</t>
  </si>
  <si>
    <t>32b min 32c min 32d plus 32e min 32f</t>
  </si>
  <si>
    <t>32a plus 32g</t>
  </si>
  <si>
    <t>som (10g)</t>
  </si>
  <si>
    <t>som (10i)</t>
  </si>
  <si>
    <t>som (10h)</t>
  </si>
  <si>
    <t>som (10j)</t>
  </si>
  <si>
    <t>som (10k)</t>
  </si>
  <si>
    <t>33b min 33c min 33d plus 33e</t>
  </si>
  <si>
    <t>33a plus 33f</t>
  </si>
  <si>
    <t>Tel op: 32h plus 33g</t>
  </si>
  <si>
    <t>som (11d)</t>
  </si>
  <si>
    <t>som (11e)</t>
  </si>
  <si>
    <t>35a min 35b</t>
  </si>
  <si>
    <t>som (13d)</t>
  </si>
  <si>
    <t>som (13e)</t>
  </si>
  <si>
    <t>36a min 36b</t>
  </si>
  <si>
    <t>Tel op: 35c plus 36c</t>
  </si>
  <si>
    <t>Bereken: 34a min 37a</t>
  </si>
  <si>
    <t>Tel op: 38a plus 38b</t>
  </si>
  <si>
    <t>Binnenl Belpl</t>
  </si>
  <si>
    <t>Nivo</t>
  </si>
  <si>
    <t>Id</t>
  </si>
  <si>
    <t>Ggr Naam</t>
  </si>
  <si>
    <t>Aant Herh</t>
  </si>
  <si>
    <t>Gel Id</t>
  </si>
  <si>
    <t>Gel Naam</t>
  </si>
  <si>
    <t>Subel Code</t>
  </si>
  <si>
    <t>Subel Naam</t>
  </si>
  <si>
    <t>Domw Code</t>
  </si>
  <si>
    <t>Domw Naam</t>
  </si>
  <si>
    <t>Formaat</t>
  </si>
  <si>
    <t>Masker</t>
  </si>
  <si>
    <t>Soort</t>
  </si>
  <si>
    <t>Implem Aanw</t>
  </si>
  <si>
    <t>Implem Wijze</t>
  </si>
  <si>
    <t>IH-OWR</t>
  </si>
  <si>
    <t>v4</t>
  </si>
  <si>
    <t>XSD</t>
  </si>
  <si>
    <t>XSD OWR</t>
  </si>
  <si>
    <t>1.1</t>
  </si>
  <si>
    <t>Opgaaf werkelijk rendement box 3</t>
  </si>
  <si>
    <t>berichtkenmerk</t>
  </si>
  <si>
    <t>an32</t>
  </si>
  <si>
    <t>Logistieke bewering</t>
  </si>
  <si>
    <t>aanleveringswijze</t>
  </si>
  <si>
    <t>n1</t>
  </si>
  <si>
    <t>Algemene bewering</t>
  </si>
  <si>
    <t>ontvangstdatum</t>
  </si>
  <si>
    <t>an10</t>
  </si>
  <si>
    <t>EEJJ-MM-DD</t>
  </si>
  <si>
    <t>berichtsoort</t>
  </si>
  <si>
    <t>n..3</t>
  </si>
  <si>
    <t>identificatienummer aangever</t>
  </si>
  <si>
    <t>n9</t>
  </si>
  <si>
    <t>P</t>
  </si>
  <si>
    <t>aangiftesoort</t>
  </si>
  <si>
    <t>n2</t>
  </si>
  <si>
    <t>Opg W Rend</t>
  </si>
  <si>
    <t>middelcombinatie</t>
  </si>
  <si>
    <t>IBPV</t>
  </si>
  <si>
    <t>n4</t>
  </si>
  <si>
    <t>EEJJ</t>
  </si>
  <si>
    <t>enumeratie: 1, 2, 3</t>
  </si>
  <si>
    <t>aangifte binn belpl</t>
  </si>
  <si>
    <t>aangifte buitenl bp</t>
  </si>
  <si>
    <t>aangifte migrant</t>
  </si>
  <si>
    <t>heffingstijdvak</t>
  </si>
  <si>
    <t>B</t>
  </si>
  <si>
    <t>Begindatum</t>
  </si>
  <si>
    <t>E</t>
  </si>
  <si>
    <t>Einddatum</t>
  </si>
  <si>
    <t>a4</t>
  </si>
  <si>
    <t>IBOA</t>
  </si>
  <si>
    <t>an8</t>
  </si>
  <si>
    <t>O</t>
  </si>
  <si>
    <t>OLAV-OWR</t>
  </si>
  <si>
    <t>an..30</t>
  </si>
  <si>
    <t>an..20</t>
  </si>
  <si>
    <t>voorletters persoon aangever</t>
  </si>
  <si>
    <t>an..10</t>
  </si>
  <si>
    <t>tussenvoegsel persoon aangever</t>
  </si>
  <si>
    <t>achternaam persoon aangever</t>
  </si>
  <si>
    <t>an..200</t>
  </si>
  <si>
    <t>geboortedatum aangever</t>
  </si>
  <si>
    <t>EEJJ-##-##</t>
  </si>
  <si>
    <t>telefoonnummer aangever</t>
  </si>
  <si>
    <t>an..14</t>
  </si>
  <si>
    <t>straatnaam adres aangever</t>
  </si>
  <si>
    <t>an..24</t>
  </si>
  <si>
    <t>alleen folio</t>
  </si>
  <si>
    <t>postcode adres aangever</t>
  </si>
  <si>
    <t>an..9</t>
  </si>
  <si>
    <t>woonplaats aangever</t>
  </si>
  <si>
    <t>an..80</t>
  </si>
  <si>
    <t>woonland aangever</t>
  </si>
  <si>
    <t>a3</t>
  </si>
  <si>
    <t>identificatienummer fiscaal partner aangever opg</t>
  </si>
  <si>
    <t>DAS identificatie</t>
  </si>
  <si>
    <t>an..70</t>
  </si>
  <si>
    <t>bijlage aanwezig</t>
  </si>
  <si>
    <t>a1</t>
  </si>
  <si>
    <t>Ja</t>
  </si>
  <si>
    <t>Nee</t>
  </si>
  <si>
    <t>onjuiste bladen</t>
  </si>
  <si>
    <t>Vormfouten</t>
  </si>
  <si>
    <t>foutidentificatie</t>
  </si>
  <si>
    <t>an..4</t>
  </si>
  <si>
    <t>Contactgegevens derden</t>
  </si>
  <si>
    <t>n6</t>
  </si>
  <si>
    <t>toepassing werkprogramma</t>
  </si>
  <si>
    <t>Fiscale bewering</t>
  </si>
  <si>
    <t>Ondertekening formulier</t>
  </si>
  <si>
    <t>datum ondertekening formulier aangever</t>
  </si>
  <si>
    <t>ondertekening aangever</t>
  </si>
  <si>
    <t>an..25</t>
  </si>
  <si>
    <t>datum ondertekening partner aangever</t>
  </si>
  <si>
    <t>alleen Folio</t>
  </si>
  <si>
    <t>ondertekening partner</t>
  </si>
  <si>
    <t>Wonen in het buitenland</t>
  </si>
  <si>
    <t>emigratiedatum belastingplichtige opg</t>
  </si>
  <si>
    <t>immigratiedatum belastingplichtige opg</t>
  </si>
  <si>
    <t>Werkelijk rendement totaal</t>
  </si>
  <si>
    <t>totaal werkelijk rendement</t>
  </si>
  <si>
    <t>n..13</t>
  </si>
  <si>
    <t>Herleidbare bewering</t>
  </si>
  <si>
    <t>totaal werkelijk rendement binnenlandse belastingplichtige</t>
  </si>
  <si>
    <t>totaal werkelijk rendement buitenlandse belastingplichtige</t>
  </si>
  <si>
    <t>totaal werkelijk rendement bezittingen</t>
  </si>
  <si>
    <t>Binnenlandse belpl</t>
  </si>
  <si>
    <t>Buitenlandse belpl</t>
  </si>
  <si>
    <t>totaal werkelijk rendement schulden</t>
  </si>
  <si>
    <t>Buitenlandse periode</t>
  </si>
  <si>
    <t>Werkelijk rendement bezittingen</t>
  </si>
  <si>
    <t>saldi bank- en spaartegoeden in Nederland werk rend opg</t>
  </si>
  <si>
    <t>saldi bank- en spaartegoeden buiten Nederland werk rend opg</t>
  </si>
  <si>
    <t>totaal effectenbezit werkelijk rendement opg</t>
  </si>
  <si>
    <t>contant geld werkelijk rendement opg</t>
  </si>
  <si>
    <t>uitgeleend geld en andere vorderingen werkelijk rendement opg</t>
  </si>
  <si>
    <t>overige vorderingen en contant geld werkelijk rendement opg</t>
  </si>
  <si>
    <t>onroerende zaken in Nederland werkelijk rendement opg</t>
  </si>
  <si>
    <t>onroerende zaken buiten Nederland werkelijk rendement opg</t>
  </si>
  <si>
    <t>niet-vrijgesteld deel kapitaalverzek werkelijk rendement opg</t>
  </si>
  <si>
    <t>rechten op periodieke uitkeringen werkelijk rendement opg</t>
  </si>
  <si>
    <t>overige bezittingen werkelijk rendement opg</t>
  </si>
  <si>
    <t>Rendement bankrekeningen in Nederland</t>
  </si>
  <si>
    <t>totaal ontvangen rente bankrekeningen Nederland</t>
  </si>
  <si>
    <t>totaal valutaresultaten bankrekeningen Nederland</t>
  </si>
  <si>
    <t>omschrijving bank- of spaartegoed in NL</t>
  </si>
  <si>
    <t>Fiscale controle bewering</t>
  </si>
  <si>
    <t>bankrekeningnummer bank- of spaartegoed in NL</t>
  </si>
  <si>
    <t>an..34</t>
  </si>
  <si>
    <t>ontvangen rente bank- of spaartegoed in NL</t>
  </si>
  <si>
    <t>valutaresultaten bank- of spaartegoed in NL</t>
  </si>
  <si>
    <t>Rendement bankrekeningen buiten Nederland</t>
  </si>
  <si>
    <t>totaal ontvangen rente bankrekeningen buiten Nederland</t>
  </si>
  <si>
    <t>totaal valutaresultaten bankrekeningen buiten Nederland</t>
  </si>
  <si>
    <t>omschrijving bank- of spaartegoed buiten NL</t>
  </si>
  <si>
    <t>bankrekeningnummer bank- of spaartegoed buiten NL</t>
  </si>
  <si>
    <t>land bank- of spaartegoed</t>
  </si>
  <si>
    <t>ontvangen rente bank- of spaartegoed buiten NL</t>
  </si>
  <si>
    <t>valutaresultaten bank- of spaartegoed buiten NL</t>
  </si>
  <si>
    <t>totaal direct rendement aandelen obligaties</t>
  </si>
  <si>
    <t>totaal waarde effecten op begindatum</t>
  </si>
  <si>
    <t>&gt;=0</t>
  </si>
  <si>
    <t>totaal waarde effecten op einddatum</t>
  </si>
  <si>
    <t>totaal waarde effecten stortingen</t>
  </si>
  <si>
    <t>totaal waarde effecten onttrekkingen</t>
  </si>
  <si>
    <t>totaal waardemutatie effecten</t>
  </si>
  <si>
    <t>Belegging in aandelen obligaties en dergelijke spec</t>
  </si>
  <si>
    <t>omschrijving effecten opgaaf</t>
  </si>
  <si>
    <t>rekeningnummer effecten opgaaf</t>
  </si>
  <si>
    <t>land effecten opgaaf</t>
  </si>
  <si>
    <t>ontvangen dividend op aandelen of rente op obligaties</t>
  </si>
  <si>
    <t>waarde effecten op begindatum</t>
  </si>
  <si>
    <t>waarde effecten op einddatum</t>
  </si>
  <si>
    <t>waarde effecten stortingen</t>
  </si>
  <si>
    <t>waarde effecten onttrekkingen</t>
  </si>
  <si>
    <t>omschrijving contant geld</t>
  </si>
  <si>
    <t>land contant geld</t>
  </si>
  <si>
    <t>valutaresultaten contant geld</t>
  </si>
  <si>
    <t>totaal direct rendement leningen en contant geld</t>
  </si>
  <si>
    <t>T/m 2019</t>
  </si>
  <si>
    <t>totaalsom ontvangen rente uitgeleend geld</t>
  </si>
  <si>
    <t>totaalsom waarde uitgeleend geld op begindatum</t>
  </si>
  <si>
    <t>totaalsom waarde uitgeleend geld op einddatum</t>
  </si>
  <si>
    <t>totaalsom waarde uitgifte leningen</t>
  </si>
  <si>
    <t>totaalsom waarde aflossingen leningen</t>
  </si>
  <si>
    <t>totaal waardemutaties uitgeleend geld</t>
  </si>
  <si>
    <t>Uitgeleend geld spec</t>
  </si>
  <si>
    <t>omschrijving uitgeleend geld</t>
  </si>
  <si>
    <t>ontvangen rente uitgeleend geld</t>
  </si>
  <si>
    <t>waarde uitgeleend geld op begindatum</t>
  </si>
  <si>
    <t>waarde uitgeleend geld op einddatum</t>
  </si>
  <si>
    <t>totaalwaarde uitgifte leningen</t>
  </si>
  <si>
    <t>totaalwaarde aflossingen lening</t>
  </si>
  <si>
    <t>Onroerende zaken in Nederland gelegen</t>
  </si>
  <si>
    <t>totaal huur- of pachtopbrengsten onroerende zaken NL</t>
  </si>
  <si>
    <t>totaalsom waarde onroerende zaken NL op begindatum</t>
  </si>
  <si>
    <t>totaalsom waarde onroerende zaken NL op einddatum</t>
  </si>
  <si>
    <t>totaalsom waarde onroerende zaken NL op aankoopdatum</t>
  </si>
  <si>
    <t>totaalsom waarde onroerende zaken NL op verkoopdatum</t>
  </si>
  <si>
    <t>totaalsom waardestijging WEV investeringen onroer zaken NL</t>
  </si>
  <si>
    <t>totaal waardemutaties onroerende zaken NL</t>
  </si>
  <si>
    <t>Onroerende zaken in Nederland gelegen spec</t>
  </si>
  <si>
    <t>consolidatie onroerende zaken NL</t>
  </si>
  <si>
    <t>straatnaam adres onroerende zaak NL</t>
  </si>
  <si>
    <t>huisnummer adres onroerende zaak NL</t>
  </si>
  <si>
    <t>n..5</t>
  </si>
  <si>
    <t>huisletter adres onroerende zaak NL</t>
  </si>
  <si>
    <t>an1</t>
  </si>
  <si>
    <t>huisnummer toevoeging adres onroerende zaak NL</t>
  </si>
  <si>
    <t>postcode adres onroerende zaak NL</t>
  </si>
  <si>
    <t>an6</t>
  </si>
  <si>
    <t>plaatsnaam adres onroerende zaak NL</t>
  </si>
  <si>
    <t>aankoopdatum woning Nederland</t>
  </si>
  <si>
    <t>verkoopdatum woning in Nederland</t>
  </si>
  <si>
    <t>herleide WOZ-waarde woning op begindatum</t>
  </si>
  <si>
    <t>Herleidbare controle bewering</t>
  </si>
  <si>
    <t>hulpveld</t>
  </si>
  <si>
    <t>jaarhuur woning op begindatum</t>
  </si>
  <si>
    <t>percentage leegwaarderatio woning op begindatum</t>
  </si>
  <si>
    <t>###</t>
  </si>
  <si>
    <t>waarde onroerende zaak NL op begindatum</t>
  </si>
  <si>
    <t>herleide WOZ-waarde woning op aankoopdatum</t>
  </si>
  <si>
    <t>jaarhuur woning op aankoopdatum</t>
  </si>
  <si>
    <t>percentage leegwaarderatio woning op aankoopdatum</t>
  </si>
  <si>
    <t>waarde onroerende zaak NL op aankoopdatum</t>
  </si>
  <si>
    <t>herleide WOZ-waarde woning op verkoopdatum</t>
  </si>
  <si>
    <t>jaarhuur woning op verkoopdatum</t>
  </si>
  <si>
    <t>percentage leegwaarderatio woning op verkoopdatum</t>
  </si>
  <si>
    <t>waarde onroerende zaak NL op verkoopdatum</t>
  </si>
  <si>
    <t>herleide WOZ-waarde woning op einddatum</t>
  </si>
  <si>
    <t>jaarhuur woning op einddatum</t>
  </si>
  <si>
    <t>percentage leegwaarderatio woning op einddatum</t>
  </si>
  <si>
    <t>waarde onroerende zaak NL op einddatum</t>
  </si>
  <si>
    <t>investeringen onroerende zaak NL</t>
  </si>
  <si>
    <t>waardestijging WOZ-waarde wegens investeringen onr zaak NL</t>
  </si>
  <si>
    <t>waardestijging WEV wegens investeringen onr zaak NL</t>
  </si>
  <si>
    <t>omschrijving huur- of pachtopbrengsten onroerende zaak NL 01</t>
  </si>
  <si>
    <t>huur- of pachtopbrengsten onroerende zaak NL 01</t>
  </si>
  <si>
    <t>omschrijving huur- of pachtopbrengsten onroerende zaak NL 02</t>
  </si>
  <si>
    <t>huur- of pachtopbrengsten onroerende zaak NL 02</t>
  </si>
  <si>
    <t>omschrijving huur- of pachtopbrengsten onroerende zaak NL 03</t>
  </si>
  <si>
    <t>huur- of pachtopbrengsten onroerende zaak NL 03</t>
  </si>
  <si>
    <t>omschrijving huur- of pachtopbrengsten onroerende zaak NL 04</t>
  </si>
  <si>
    <t>huur- of pachtopbrengsten onroerende zaak NL 04</t>
  </si>
  <si>
    <t>omschrijving huur- of pachtopbrengsten onroerende zaak NL 05</t>
  </si>
  <si>
    <t>huur- of pachtopbrengsten onroerende zaak NL 05</t>
  </si>
  <si>
    <t>Onroerende zaken buiten Nederland gelegen</t>
  </si>
  <si>
    <t>totaal huur- of pachtopbrengsten onroerende zaken BTL</t>
  </si>
  <si>
    <t>totaalsom waarde onroerende zaken BTL op begindatum</t>
  </si>
  <si>
    <t>totaalsom waarde onroerende zaken BTL op aankoopdatum</t>
  </si>
  <si>
    <t>totaalsom waarde onroerende zaken BTL op verkoopdatum</t>
  </si>
  <si>
    <t>totaalsom waarde onroerende zaken BTL op einddatum</t>
  </si>
  <si>
    <t>totaalsom waardestijging in WEV wegens invest onroer zaken BTL</t>
  </si>
  <si>
    <t>totaal waardemutaties onroerende zaken BTL</t>
  </si>
  <si>
    <t>Onroerende zaken buiten Nederland gelegen spec</t>
  </si>
  <si>
    <t>consolidatie onroerende zaken BTL</t>
  </si>
  <si>
    <t>land onroerende zaak BTL</t>
  </si>
  <si>
    <t>straatnaam adres onroerende zaak BTL</t>
  </si>
  <si>
    <t>huisnummer adres onroerende zaak BTL</t>
  </si>
  <si>
    <t>postcode adres onroerende zaak BTL</t>
  </si>
  <si>
    <t>plaatsnaam adres onroerende zaak BTL</t>
  </si>
  <si>
    <t>waarde onroerende zaak BTL op begindatum</t>
  </si>
  <si>
    <t>waarde onroerende zaak BTL op aankoopdatum</t>
  </si>
  <si>
    <t>investeringen onroerende zaak BTL</t>
  </si>
  <si>
    <t>waardestijging wegens investeringen onroerende zaak BTL</t>
  </si>
  <si>
    <t>waarde onroerende zaak BTL op  verkoopdatum</t>
  </si>
  <si>
    <t>waarde onroerende zaak BTL op einddatum</t>
  </si>
  <si>
    <t>omschrijving huur- of pachtopbrengsten onroerende zaak BTL 01</t>
  </si>
  <si>
    <t>huur- of pachtopbrengsten onroerende zaak BTL 01</t>
  </si>
  <si>
    <t>omschrijving huur- of pachtopbrengsten onroerende zaak BTL 02</t>
  </si>
  <si>
    <t>huur- of pachtopbrengsten onroerende zaak BTL 02</t>
  </si>
  <si>
    <t>omschrijving huur- of pachtopbrengsten onroerende zaak BTL 03</t>
  </si>
  <si>
    <t>huur- of pachtopbrengsten onroerende zaak BTL 03</t>
  </si>
  <si>
    <t>omschrijving huur- of pachtopbrengsten onroerende zaak BTL 04</t>
  </si>
  <si>
    <t>huur- of pachtopbrengsten onroerende zaak BTL 04</t>
  </si>
  <si>
    <t>omschrijving huur- of pachtopbrengsten onroerende zaak BTL 05</t>
  </si>
  <si>
    <t>huur- of pachtopbrengsten onroerende zaak BTL 05</t>
  </si>
  <si>
    <t>Niet-vrijgesteld deel kapitaalverzekeringen</t>
  </si>
  <si>
    <t>totaalsom waarde niet-vrijgesteld deel kapitaalverz begindatum</t>
  </si>
  <si>
    <t>totaalsom waarde niet-vrijgest kapitaalverzek einddatum</t>
  </si>
  <si>
    <t>totaalsom waarde niet-vrijgest kapitaalverzekering stortingen</t>
  </si>
  <si>
    <t>totaalsom waarde niet-vrijgest kapitaalverzek onttrekkingen</t>
  </si>
  <si>
    <t>Niet-vrijgesteld deel kapitaalverzekeringen spec</t>
  </si>
  <si>
    <t>omschrijving kapitaalverzekering</t>
  </si>
  <si>
    <t>waarde niet-vrijgest deel kapitaalverzekering op begindatum</t>
  </si>
  <si>
    <t>waarde niet-vrijgest deel kapitaalverzekering op einddatum</t>
  </si>
  <si>
    <t>totaalwaarde aankopen niet-vrijgest deel kapitaalverzekering</t>
  </si>
  <si>
    <t>totaalwaarde uitk niet-vrijgestelde deel kapitaalverzekering</t>
  </si>
  <si>
    <t>totaalsom waarde recht op periodieke uitk verstrekk begindatum</t>
  </si>
  <si>
    <t>totaalsom waarde rechten pu verstrekk op einddatum</t>
  </si>
  <si>
    <t>totaalsom waarde recht op pu en verstrekk stortingen</t>
  </si>
  <si>
    <t>totaalsom uitkeringen van rechten periodieke uitk en verstrekk</t>
  </si>
  <si>
    <t>Rechten op periodieke uitkeringen en verstrekkingen spec</t>
  </si>
  <si>
    <t>omschrijving rechten op periodieke uitk en verstr</t>
  </si>
  <si>
    <t>waarde rechten op periodieke uitk en verstr op begindatum</t>
  </si>
  <si>
    <t>waarde rechten op periodieke uitk en verstr op einddatum</t>
  </si>
  <si>
    <t>totaalwaarde aankopen rechten op periodieke uitk en verstr</t>
  </si>
  <si>
    <t>totaalwaarde uitk van rechten op periodieke uitk en verstr</t>
  </si>
  <si>
    <t>totaalsom ontvangen inkomsten overige bezittingen</t>
  </si>
  <si>
    <t>totaalsom waarde overige bezittingen op begindatum</t>
  </si>
  <si>
    <t>totaalsom waarde overige bezittingen op einddatum</t>
  </si>
  <si>
    <t>totaalsom stortingen overige bezittingen</t>
  </si>
  <si>
    <t>totaalsom onttrekkingen overige bezittingen</t>
  </si>
  <si>
    <t>totaal waardemutaties overige bezittingen</t>
  </si>
  <si>
    <t>Overige bezittingen spec</t>
  </si>
  <si>
    <t>omschrijving overige bezitting</t>
  </si>
  <si>
    <t>ontvangen inkomsten overige bezitting</t>
  </si>
  <si>
    <t>waarde overige bezitting op begindatum</t>
  </si>
  <si>
    <t>waarde overige bezitting op einddatum</t>
  </si>
  <si>
    <t>totaalwaarde stortingen overige bezitting</t>
  </si>
  <si>
    <t>totaalwaarde onttrekkingen overige bezitting</t>
  </si>
  <si>
    <t>Werkelijk rendement schulden</t>
  </si>
  <si>
    <t>schulden totaal onroerende zaken NL werkelijk rendement opg</t>
  </si>
  <si>
    <t>schulden totaal onroerende zaken buiten NL werk rend opg</t>
  </si>
  <si>
    <t>schulden overige bezittingen werkelijk rendement opg</t>
  </si>
  <si>
    <t>andere schulden werkelijk rendement opg</t>
  </si>
  <si>
    <t>Rendement schulden onroerende zaken Nederland</t>
  </si>
  <si>
    <t>totaal rente schulden onroerende zaken Nederland</t>
  </si>
  <si>
    <t>totaal valutaresult bijz waard schulden onr zaken Nederland</t>
  </si>
  <si>
    <t>Schulden onroerende zaken in Nederland gelegen spec</t>
  </si>
  <si>
    <t>bank of andere geldverstrekker schuld onroer zaak in NL</t>
  </si>
  <si>
    <t>betaalde rente schuld onroerende zaak in Nederland</t>
  </si>
  <si>
    <t>valutaresultaten bijz waard schuld onroerende zaak in Nederland</t>
  </si>
  <si>
    <t>Rendement schulden onroerende zaken buiten Nederland</t>
  </si>
  <si>
    <t>totaal rente schulden onroerende zaken buiten Nederland</t>
  </si>
  <si>
    <t>totaal valutaresult bijz waard schulden onr zaken buiten NL</t>
  </si>
  <si>
    <t>Schulden onroerende zaken buiten Nederland gelegen spec</t>
  </si>
  <si>
    <t>bank of andere geldverstrekker schuld onroer zaak buiten NL</t>
  </si>
  <si>
    <t>betaalde rente schuld onroerende zaak buiten Nederland</t>
  </si>
  <si>
    <t>valutaresult bijz waardering schuld onroer zaak buiten NL</t>
  </si>
  <si>
    <t>totaal betaalde rente schulden overige bezittingen</t>
  </si>
  <si>
    <t>totaal valutaresultaten bijz waardering schulden overige bezittingen</t>
  </si>
  <si>
    <t>Schulden op overige bezittingen spec</t>
  </si>
  <si>
    <t>bank of andere geldverstrekker schuld overig bezit opgaaf</t>
  </si>
  <si>
    <t>betaalde rente schuld overige bezittingen</t>
  </si>
  <si>
    <t>valutaresultaten en bijz waardering schuld overige bezitting</t>
  </si>
  <si>
    <t>totaal rente andere schulden</t>
  </si>
  <si>
    <t>totaal valutaresultaten bijz waardering andere schulden</t>
  </si>
  <si>
    <t>Andere schulden spec</t>
  </si>
  <si>
    <t>bank of andere geldverstrekker andere schuld</t>
  </si>
  <si>
    <t>betaalde rente andere schuld</t>
  </si>
  <si>
    <t>valutaresultaten en bijz waardering andere schuld</t>
  </si>
  <si>
    <t>Waarde</t>
  </si>
  <si>
    <t>SWO12345</t>
  </si>
  <si>
    <t>0555281888</t>
  </si>
  <si>
    <t>RABO</t>
  </si>
  <si>
    <t>INGB</t>
  </si>
  <si>
    <t>COLLECTOR</t>
  </si>
  <si>
    <t>ZWE</t>
  </si>
  <si>
    <t>#3</t>
  </si>
  <si>
    <t>BNL1 EFF</t>
  </si>
  <si>
    <t>BNL2 EFF</t>
  </si>
  <si>
    <t>BNL3 EFF</t>
  </si>
  <si>
    <t>Totaal waarde effecten stortingen</t>
  </si>
  <si>
    <t>Totaal waarde effecten ontrekkingen</t>
  </si>
  <si>
    <t>DNK</t>
  </si>
  <si>
    <t>CGBNL1</t>
  </si>
  <si>
    <t>CGBNL2</t>
  </si>
  <si>
    <t>CGBNL3</t>
  </si>
  <si>
    <t>GBR</t>
  </si>
  <si>
    <t>WISE</t>
  </si>
  <si>
    <t>REVOLUT</t>
  </si>
  <si>
    <t>UGBNL1</t>
  </si>
  <si>
    <t>UGBNL2</t>
  </si>
  <si>
    <t>UGBNL3</t>
  </si>
  <si>
    <t>C</t>
  </si>
  <si>
    <t>Rotterdam</t>
  </si>
  <si>
    <t>Den Haag</t>
  </si>
  <si>
    <t>Amsterdam</t>
  </si>
  <si>
    <t>SNSB</t>
  </si>
  <si>
    <t>Toelichting voorbeeldberichten</t>
  </si>
  <si>
    <r>
      <t xml:space="preserve">Over de jaren </t>
    </r>
    <r>
      <rPr>
        <b/>
        <sz val="11"/>
        <color theme="1"/>
        <rFont val="Calibri"/>
        <family val="2"/>
        <scheme val="minor"/>
      </rPr>
      <t xml:space="preserve">2017 </t>
    </r>
    <r>
      <rPr>
        <sz val="11"/>
        <color theme="1"/>
        <rFont val="Calibri"/>
        <family val="2"/>
        <scheme val="minor"/>
      </rPr>
      <t xml:space="preserve">tot en met </t>
    </r>
    <r>
      <rPr>
        <b/>
        <sz val="11"/>
        <color theme="1"/>
        <rFont val="Calibri"/>
        <family val="2"/>
        <scheme val="minor"/>
      </rPr>
      <t>2023</t>
    </r>
    <r>
      <rPr>
        <sz val="11"/>
        <color theme="1"/>
        <rFont val="Calibri"/>
        <family val="2"/>
        <scheme val="minor"/>
      </rPr>
      <t xml:space="preserve"> heeft belastingplichtige aangifte inkomstenbelasting gedaan.</t>
    </r>
  </si>
  <si>
    <t>Belastingplichtige is het niet eens met het berekende forfaitaire rendement over de betreffende jaren.</t>
  </si>
  <si>
    <t>Regeling/Jaar</t>
  </si>
  <si>
    <t>OWR</t>
  </si>
  <si>
    <t>X</t>
  </si>
  <si>
    <t>Bericht</t>
  </si>
  <si>
    <t>De opgaaf is vormgegeven op basis van twee soorten rendementen: het direct rendement en het rendement waardeontwikkelingen</t>
  </si>
  <si>
    <t>DE</t>
  </si>
  <si>
    <t>Belastingplichtige</t>
  </si>
  <si>
    <t>Deze twee groepen geven op totaalniveau per soort bezit en schuld een indeling:</t>
  </si>
  <si>
    <t>CONSULENT</t>
  </si>
  <si>
    <t>som (6af)</t>
  </si>
  <si>
    <t>som (9e)</t>
  </si>
  <si>
    <t>som (6aw)</t>
  </si>
  <si>
    <t xml:space="preserve"> </t>
  </si>
  <si>
    <t>Pacht01</t>
  </si>
  <si>
    <t>Pacht02</t>
  </si>
  <si>
    <t>Pacht03</t>
  </si>
  <si>
    <t>Huur02</t>
  </si>
  <si>
    <t>Huur01</t>
  </si>
  <si>
    <t>Huur03</t>
  </si>
  <si>
    <t>1778850-BTL</t>
  </si>
  <si>
    <t>1778850-BNL</t>
  </si>
  <si>
    <t>1778851-BNL</t>
  </si>
  <si>
    <t>1778851-BTL</t>
  </si>
  <si>
    <t>1776741-BNL</t>
  </si>
  <si>
    <t>1776741-BTL</t>
  </si>
  <si>
    <t>1776745-BNL</t>
  </si>
  <si>
    <t>1776745-BTL</t>
  </si>
  <si>
    <t>Van Zandvlietplein</t>
  </si>
  <si>
    <t>3077AA</t>
  </si>
  <si>
    <t>De Passage</t>
  </si>
  <si>
    <t>1101AX</t>
  </si>
  <si>
    <t>H.C. Andersen Haven</t>
  </si>
  <si>
    <t>ODENSE C</t>
  </si>
  <si>
    <t>Kultusgatan</t>
  </si>
  <si>
    <t>215 86</t>
  </si>
  <si>
    <t>MALMO</t>
  </si>
  <si>
    <t>Downingstreet</t>
  </si>
  <si>
    <t>LONDON WC1</t>
  </si>
  <si>
    <t>SW1A 2AA</t>
  </si>
  <si>
    <t>HuurBTL01</t>
  </si>
  <si>
    <t>PachtBTL01</t>
  </si>
  <si>
    <t>PachtBTL02</t>
  </si>
  <si>
    <t>HuurBTL03</t>
  </si>
  <si>
    <t>HuurBTL02</t>
  </si>
  <si>
    <t>PachtBTL03</t>
  </si>
  <si>
    <t>INTERPOLIS</t>
  </si>
  <si>
    <t>AEGON</t>
  </si>
  <si>
    <t>Lijfrente1</t>
  </si>
  <si>
    <t>Lijfrente2</t>
  </si>
  <si>
    <t>VVE</t>
  </si>
  <si>
    <t>NFT</t>
  </si>
  <si>
    <t>DANSKE BANK</t>
  </si>
  <si>
    <t>SWEDBANK</t>
  </si>
  <si>
    <t>ASN</t>
  </si>
  <si>
    <t>BUNQ</t>
  </si>
  <si>
    <t>Korte Voorhout</t>
  </si>
  <si>
    <t>Eikenhorst 1</t>
  </si>
  <si>
    <t>2245BB</t>
  </si>
  <si>
    <t>Wassenaar</t>
  </si>
  <si>
    <t>Hoog Soeren</t>
  </si>
  <si>
    <t>7346AB</t>
  </si>
  <si>
    <t>2511VB</t>
  </si>
  <si>
    <t>som (10d)</t>
  </si>
  <si>
    <t>som (10c)</t>
  </si>
  <si>
    <t>som (10e)</t>
  </si>
  <si>
    <t>som (10f)</t>
  </si>
  <si>
    <t>Hoofdstraat</t>
  </si>
  <si>
    <t>7311AZ</t>
  </si>
  <si>
    <t>Apeldoorn</t>
  </si>
  <si>
    <t>Versie</t>
  </si>
  <si>
    <t>Datum</t>
  </si>
  <si>
    <t>0.1</t>
  </si>
  <si>
    <t>Opsteller</t>
  </si>
  <si>
    <t>Opmerkingen</t>
  </si>
  <si>
    <t xml:space="preserve">  </t>
  </si>
  <si>
    <t>0.2</t>
  </si>
  <si>
    <t xml:space="preserve">         </t>
  </si>
  <si>
    <t>Miskoop</t>
  </si>
  <si>
    <t>Pannenkoek</t>
  </si>
  <si>
    <t>GOV UK</t>
  </si>
  <si>
    <t>1965-09-01</t>
  </si>
  <si>
    <t>(Invoeren als EEJJ-MM-DD)</t>
  </si>
  <si>
    <t>true</t>
  </si>
  <si>
    <t>false</t>
  </si>
  <si>
    <t>(invoeren als true (J))</t>
  </si>
  <si>
    <t>(Invoeren als false (N))</t>
  </si>
  <si>
    <t>Op basis van versie 4.3 
Opgeleverd aan CCT ter review/verwerking</t>
  </si>
  <si>
    <t>PdB</t>
  </si>
  <si>
    <t>Totaal werkelijk rendement van de bezittingen over de buitenlandse periode</t>
  </si>
  <si>
    <t>Totaal werkelijk rendement van de schulden over de buitenlandse periode</t>
  </si>
  <si>
    <t>Totaal werkelijk rendement van de bezittingen over de binnenlandse periode</t>
  </si>
  <si>
    <t>Totaal werkelijk rendement van de schulden over de binnenlandse periode</t>
  </si>
  <si>
    <t>som (6ay) plus som (6bb) plus som (6be) plus som (6bh) plus som (6bk)</t>
  </si>
  <si>
    <t>Scenario 02</t>
  </si>
  <si>
    <t>BTLBPL02</t>
  </si>
  <si>
    <t>MIGR02</t>
  </si>
  <si>
    <t>BNPL02</t>
  </si>
  <si>
    <r>
      <t>Voor de jaren 2017 en 2018 kan belastingplichtige een Opgaaf Werkelijk Rendement (OWR) voor</t>
    </r>
    <r>
      <rPr>
        <b/>
        <sz val="11"/>
        <color theme="1"/>
        <rFont val="Calibri"/>
        <family val="2"/>
        <scheme val="minor"/>
      </rPr>
      <t xml:space="preserve"> buitenlandse belastingplichtige</t>
    </r>
    <r>
      <rPr>
        <sz val="11"/>
        <color theme="1"/>
        <rFont val="Calibri"/>
        <family val="2"/>
        <scheme val="minor"/>
      </rPr>
      <t xml:space="preserve"> doen. Hij doet dit voor </t>
    </r>
    <r>
      <rPr>
        <b/>
        <sz val="11"/>
        <color theme="1"/>
        <rFont val="Calibri"/>
        <family val="2"/>
        <scheme val="minor"/>
      </rPr>
      <t>2018</t>
    </r>
  </si>
  <si>
    <t>Scenario 02-1</t>
  </si>
  <si>
    <t>Scenario 02-2</t>
  </si>
  <si>
    <t>Scenario 02-3</t>
  </si>
  <si>
    <t>2018.1.34.42</t>
  </si>
  <si>
    <t>2018-07-01</t>
  </si>
  <si>
    <t>2018-10-31</t>
  </si>
  <si>
    <t>2019-06-30</t>
  </si>
  <si>
    <t>2019.1.34.42</t>
  </si>
  <si>
    <t>2019-01-01</t>
  </si>
  <si>
    <t>2019-05-31</t>
  </si>
  <si>
    <t>2019-07-01</t>
  </si>
  <si>
    <t>2019-10-31</t>
  </si>
  <si>
    <t>2020.1.34.42</t>
  </si>
  <si>
    <t>2020-06-30</t>
  </si>
  <si>
    <t>2020-02-01</t>
  </si>
  <si>
    <t>2020-07-01</t>
  </si>
  <si>
    <t>2020-10-31</t>
  </si>
  <si>
    <r>
      <t xml:space="preserve">Voor </t>
    </r>
    <r>
      <rPr>
        <b/>
        <sz val="11"/>
        <color theme="1"/>
        <rFont val="Calibri"/>
        <family val="2"/>
        <scheme val="minor"/>
      </rPr>
      <t>2019</t>
    </r>
    <r>
      <rPr>
        <sz val="11"/>
        <color theme="1"/>
        <rFont val="Calibri"/>
        <family val="2"/>
        <scheme val="minor"/>
      </rPr>
      <t xml:space="preserve"> gaat belastingplichtige een Opgaaf Werkelijk Rendement (OWR) met als typering </t>
    </r>
    <r>
      <rPr>
        <b/>
        <sz val="11"/>
        <color theme="1"/>
        <rFont val="Calibri"/>
        <family val="2"/>
        <scheme val="minor"/>
      </rPr>
      <t>Migrant</t>
    </r>
    <r>
      <rPr>
        <sz val="11"/>
        <color theme="1"/>
        <rFont val="Calibri"/>
        <family val="2"/>
        <scheme val="minor"/>
      </rPr>
      <t xml:space="preserve"> doen.</t>
    </r>
  </si>
  <si>
    <r>
      <t>Vanaf</t>
    </r>
    <r>
      <rPr>
        <b/>
        <sz val="11"/>
        <color theme="1"/>
        <rFont val="Calibri"/>
        <family val="2"/>
        <scheme val="minor"/>
      </rPr>
      <t xml:space="preserve"> 2020</t>
    </r>
    <r>
      <rPr>
        <sz val="11"/>
        <color theme="1"/>
        <rFont val="Calibri"/>
        <family val="2"/>
        <scheme val="minor"/>
      </rPr>
      <t xml:space="preserve"> gaat belastingplichtige een Opgaaf Werkelijk Rendement (OWR) met als typering </t>
    </r>
    <r>
      <rPr>
        <b/>
        <sz val="11"/>
        <color theme="1"/>
        <rFont val="Calibri"/>
        <family val="2"/>
        <scheme val="minor"/>
      </rPr>
      <t xml:space="preserve">Binnenlandse Belastingplichtige </t>
    </r>
    <r>
      <rPr>
        <sz val="11"/>
        <color theme="1"/>
        <rFont val="Calibri"/>
        <family val="2"/>
        <scheme val="minor"/>
      </rPr>
      <t>doen.</t>
    </r>
  </si>
  <si>
    <r>
      <t xml:space="preserve">Belastingplichtige is in </t>
    </r>
    <r>
      <rPr>
        <b/>
        <sz val="11"/>
        <color theme="1"/>
        <rFont val="Calibri"/>
        <family val="2"/>
        <scheme val="minor"/>
      </rPr>
      <t xml:space="preserve">2019 </t>
    </r>
    <r>
      <rPr>
        <sz val="11"/>
        <color theme="1"/>
        <rFont val="Calibri"/>
        <family val="2"/>
        <scheme val="minor"/>
      </rPr>
      <t xml:space="preserve"> ge-immigreerd en had in dit belastingjaar  onroerende zaken in Nederland.</t>
    </r>
  </si>
  <si>
    <t>MIGR02. Regelgroep 2088080. Waarde bij 1777096.BNL aangepast naar 327745 (omissie in berekening Excel hersteld).</t>
  </si>
  <si>
    <t>0.3</t>
  </si>
  <si>
    <t>MIGR02. Waarden pand1 BTL naar aankoopdatum verplaatst i.r.t. regelgroep  2088127</t>
  </si>
  <si>
    <t>0.4</t>
  </si>
  <si>
    <t>Op basis van versie 4.4 - o.m. waarden onroerende zaak aangepast</t>
  </si>
  <si>
    <t>1.0</t>
  </si>
  <si>
    <t>MIGR02. Op basis van versie 4.5. Waarde bij output 1778720 (Uitgeleend geld, som 5b ontvangen rente) gevuld.</t>
  </si>
  <si>
    <t>BNPL02. Waarde 0 bij 1778756 werd niet getoond bij output. Aangepast zodat deze wel getoond wordt.</t>
  </si>
  <si>
    <t>2.0</t>
  </si>
  <si>
    <t>MIGR02. Op basis van versie 4.6. Regelgroep 2088082. Waarde bij output 1778720 (Uitgeleend geld, som 5b ontvangen rente) leeg!Op basis van GSP versie 4.7. Aanpassingen a.g.v. wijziging regelgroepen 2088124, 2088143, 2088126, 2088127, 2088128, 2091698, 2088125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</si>
</sst>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_ ;\-0\ "/>
  </numFmts>
  <fonts count="4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5"/>
      <color theme="0"/>
      <name val="Arial"/>
      <family val="2"/>
    </font>
    <font>
      <sz val="9.5"/>
      <name val="Arial"/>
      <family val="2"/>
    </font>
    <font>
      <sz val="9.5"/>
      <color theme="1"/>
      <name val="Arial"/>
      <family val="2"/>
    </font>
    <font>
      <i/>
      <sz val="9.5"/>
      <color theme="1"/>
      <name val="Arial"/>
      <family val="2"/>
    </font>
    <font>
      <b/>
      <sz val="9.5"/>
      <color theme="1"/>
      <name val="Arial"/>
      <family val="2"/>
    </font>
    <font>
      <b/>
      <i/>
      <sz val="9.5"/>
      <color theme="1"/>
      <name val="Arial"/>
      <family val="2"/>
    </font>
    <font>
      <i/>
      <u/>
      <sz val="9.5"/>
      <color theme="1"/>
      <name val="Arial"/>
      <family val="2"/>
    </font>
    <font>
      <sz val="9.5"/>
      <color rgb="FF0070C0"/>
      <name val="Arial"/>
      <family val="2"/>
    </font>
    <font>
      <i/>
      <sz val="9.5"/>
      <name val="Arial"/>
      <family val="2"/>
    </font>
    <font>
      <sz val="9.5"/>
      <color theme="1"/>
      <name val="Calibri"/>
      <family val="2"/>
      <scheme val="minor"/>
    </font>
    <font>
      <b/>
      <sz val="9.5"/>
      <color theme="1"/>
      <name val="Calibri"/>
      <family val="2"/>
      <scheme val="minor"/>
    </font>
    <font>
      <b/>
      <sz val="11"/>
      <color theme="1"/>
      <name val="Arial"/>
      <family val="2"/>
    </font>
    <font>
      <sz val="11"/>
      <color theme="1"/>
      <name val="Arial"/>
      <family val="2"/>
    </font>
    <font>
      <i/>
      <sz val="9"/>
      <color theme="1"/>
      <name val="Arial"/>
      <family val="2"/>
    </font>
    <font>
      <sz val="9"/>
      <color theme="1"/>
      <name val="Arial"/>
      <family val="2"/>
    </font>
    <font>
      <b/>
      <sz val="9"/>
      <color theme="1"/>
      <name val="Arial"/>
      <family val="2"/>
    </font>
    <font>
      <sz val="16"/>
      <color theme="1"/>
      <name val="Arial"/>
      <family val="2"/>
    </font>
    <font>
      <b/>
      <sz val="16"/>
      <color theme="1"/>
      <name val="Arial"/>
      <family val="2"/>
    </font>
    <font>
      <sz val="16"/>
      <name val="Arial"/>
      <family val="2"/>
    </font>
    <font>
      <sz val="8"/>
      <name val="Calibri"/>
      <family val="2"/>
      <scheme val="minor"/>
    </font>
    <font>
      <b/>
      <sz val="9.5"/>
      <name val="Arial"/>
      <family val="2"/>
    </font>
    <font>
      <sz val="11"/>
      <name val="Calibri"/>
      <family val="2"/>
      <scheme val="minor"/>
    </font>
    <font>
      <i/>
      <sz val="9"/>
      <name val="Arial"/>
      <family val="2"/>
    </font>
    <font>
      <sz val="9.5"/>
      <name val="Calibri"/>
      <family val="2"/>
      <scheme val="minor"/>
    </font>
    <font>
      <sz val="9.5"/>
      <color rgb="FFFF0000"/>
      <name val="Arial"/>
      <family val="2"/>
    </font>
    <font>
      <b/>
      <sz val="11"/>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tint="0.399975585192419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bgColor indexed="64"/>
      </patternFill>
    </fill>
    <fill>
      <patternFill patternType="solid">
        <fgColor theme="7" tint="0.79998168889431442"/>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medium">
        <color theme="0"/>
      </top>
      <bottom/>
      <diagonal/>
    </border>
    <border>
      <left style="thin">
        <color theme="0" tint="-0.499984740745262"/>
      </left>
      <right style="thin">
        <color theme="0" tint="-0.499984740745262"/>
      </right>
      <top style="thin">
        <color theme="0" tint="-0.499984740745262"/>
      </top>
      <bottom style="medium">
        <color indexed="64"/>
      </bottom>
      <diagonal/>
    </border>
    <border>
      <left/>
      <right style="thin">
        <color theme="0" tint="-0.499984740745262"/>
      </right>
      <top/>
      <bottom/>
      <diagonal/>
    </border>
    <border>
      <left/>
      <right/>
      <top/>
      <bottom style="thin">
        <color theme="0" tint="-0.499984740745262"/>
      </bottom>
      <diagonal/>
    </border>
    <border>
      <left/>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style="thin">
        <color indexed="64"/>
      </left>
      <right/>
      <top/>
      <bottom style="thin">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theme="0" tint="-0.499984740745262"/>
      </left>
      <right style="thin">
        <color theme="0" tint="-0.499984740745262"/>
      </right>
      <top/>
      <bottom style="thin">
        <color theme="0" tint="-0.499984740745262"/>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double">
        <color indexed="64"/>
      </bottom>
      <diagonal/>
    </border>
    <border>
      <left/>
      <right/>
      <top style="thin">
        <color indexed="64"/>
      </top>
      <bottom style="thin">
        <color indexed="64"/>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style="thin">
        <color theme="0" tint="-0.499984740745262"/>
      </top>
      <bottom style="double">
        <color indexed="64"/>
      </bottom>
      <diagonal/>
    </border>
    <border>
      <left style="thin">
        <color theme="0" tint="-0.499984740745262"/>
      </left>
      <right/>
      <top style="thin">
        <color theme="0" tint="-0.499984740745262"/>
      </top>
      <bottom/>
      <diagonal/>
    </border>
    <border>
      <left style="thin">
        <color theme="0" tint="-0.499984740745262"/>
      </left>
      <right/>
      <top/>
      <bottom style="medium">
        <color indexed="64"/>
      </bottom>
      <diagonal/>
    </border>
  </borders>
  <cellStyleXfs count="43">
    <xf numFmtId="0" fontId="0" fillId="0" borderId="0"/>
    <xf numFmtId="0" fontId="16" fillId="0" borderId="0" applyNumberForma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66">
    <xf numFmtId="0" fontId="0" fillId="0" borderId="0" xfId="0"/>
    <xf numFmtId="0" fontId="31" fillId="0" borderId="0" xfId="23" applyFont="1" applyFill="1" applyBorder="1" applyAlignment="1">
      <alignment horizontal="left" vertical="top" wrapText="1"/>
    </xf>
    <xf numFmtId="0" fontId="19" fillId="5" borderId="4" xfId="10" applyFont="1" applyAlignment="1">
      <alignment horizontal="right"/>
    </xf>
    <xf numFmtId="0" fontId="19" fillId="0" borderId="0" xfId="0" applyFont="1"/>
    <xf numFmtId="0" fontId="19" fillId="5" borderId="4" xfId="10" applyFont="1"/>
    <xf numFmtId="0" fontId="19" fillId="0" borderId="0" xfId="0" applyFont="1" applyAlignment="1">
      <alignment horizontal="center" wrapText="1"/>
    </xf>
    <xf numFmtId="0" fontId="19" fillId="0" borderId="0" xfId="0" applyFont="1" applyAlignment="1">
      <alignment vertical="top"/>
    </xf>
    <xf numFmtId="0" fontId="19" fillId="0" borderId="0" xfId="0" applyFont="1" applyFill="1"/>
    <xf numFmtId="0" fontId="19" fillId="0" borderId="0" xfId="0" applyFont="1" applyFill="1" applyBorder="1"/>
    <xf numFmtId="0" fontId="18" fillId="0" borderId="0" xfId="0" applyFont="1"/>
    <xf numFmtId="0" fontId="19" fillId="0" borderId="0" xfId="0" applyFont="1" applyAlignment="1">
      <alignment horizontal="left" vertical="top"/>
    </xf>
    <xf numFmtId="0" fontId="19" fillId="0" borderId="0" xfId="0" applyFont="1" applyFill="1" applyAlignment="1">
      <alignment vertical="top"/>
    </xf>
    <xf numFmtId="0" fontId="20" fillId="0" borderId="0" xfId="0" applyFont="1"/>
    <xf numFmtId="0" fontId="20" fillId="0" borderId="0" xfId="0" applyFont="1" applyAlignment="1">
      <alignment horizontal="right"/>
    </xf>
    <xf numFmtId="0" fontId="20" fillId="0" borderId="0" xfId="0" applyFont="1" applyAlignment="1">
      <alignment horizontal="right" indent="1"/>
    </xf>
    <xf numFmtId="0" fontId="21" fillId="0" borderId="0" xfId="0" applyFont="1"/>
    <xf numFmtId="0" fontId="20" fillId="0" borderId="0" xfId="0" applyFont="1" applyAlignment="1">
      <alignment horizontal="left" wrapText="1"/>
    </xf>
    <xf numFmtId="0" fontId="20" fillId="0" borderId="0" xfId="0" applyFont="1" applyAlignment="1"/>
    <xf numFmtId="0" fontId="20" fillId="0" borderId="0" xfId="19" applyFont="1" applyFill="1"/>
    <xf numFmtId="0" fontId="20" fillId="0" borderId="0" xfId="0" applyFont="1" applyAlignment="1">
      <alignment wrapText="1"/>
    </xf>
    <xf numFmtId="0" fontId="20" fillId="0" borderId="0" xfId="0" applyFont="1" applyAlignment="1">
      <alignment horizontal="center" wrapText="1"/>
    </xf>
    <xf numFmtId="0" fontId="22" fillId="0" borderId="0" xfId="0" applyFont="1"/>
    <xf numFmtId="0" fontId="22" fillId="0" borderId="0" xfId="0" applyFont="1" applyBorder="1"/>
    <xf numFmtId="0" fontId="20" fillId="0" borderId="0" xfId="0" applyFont="1" applyBorder="1"/>
    <xf numFmtId="0" fontId="20" fillId="0" borderId="0" xfId="0" applyFont="1" applyAlignment="1">
      <alignment vertical="center"/>
    </xf>
    <xf numFmtId="0" fontId="20" fillId="0" borderId="0" xfId="0" applyFont="1" applyBorder="1" applyAlignment="1">
      <alignment vertical="center"/>
    </xf>
    <xf numFmtId="0" fontId="20" fillId="0" borderId="0" xfId="21" applyFont="1" applyFill="1" applyBorder="1" applyAlignment="1">
      <alignment vertical="center" wrapText="1"/>
    </xf>
    <xf numFmtId="0" fontId="20" fillId="0" borderId="0" xfId="21" applyFont="1" applyFill="1" applyBorder="1" applyAlignment="1">
      <alignment vertical="center"/>
    </xf>
    <xf numFmtId="0" fontId="20" fillId="0" borderId="0" xfId="0" applyFont="1" applyBorder="1" applyAlignment="1"/>
    <xf numFmtId="0" fontId="20" fillId="0" borderId="0" xfId="21" applyFont="1" applyFill="1" applyBorder="1" applyAlignment="1">
      <alignment wrapText="1"/>
    </xf>
    <xf numFmtId="0" fontId="20" fillId="0" borderId="0" xfId="0" applyFont="1" applyFill="1" applyBorder="1" applyAlignment="1">
      <alignment vertical="top"/>
    </xf>
    <xf numFmtId="0" fontId="20" fillId="0" borderId="0" xfId="21" applyFont="1" applyFill="1" applyBorder="1" applyAlignment="1">
      <alignment vertical="top" wrapText="1"/>
    </xf>
    <xf numFmtId="0" fontId="20" fillId="0" borderId="0" xfId="0" applyFont="1" applyBorder="1" applyAlignment="1">
      <alignment horizontal="left"/>
    </xf>
    <xf numFmtId="0" fontId="20" fillId="0" borderId="0" xfId="21" applyFont="1" applyFill="1" applyBorder="1" applyAlignment="1">
      <alignment horizontal="left"/>
    </xf>
    <xf numFmtId="0" fontId="20" fillId="0" borderId="0" xfId="0" applyFont="1" applyFill="1" applyBorder="1" applyAlignment="1">
      <alignment vertical="center"/>
    </xf>
    <xf numFmtId="0" fontId="21" fillId="0" borderId="0" xfId="0" applyFont="1" applyAlignment="1">
      <alignment horizontal="left" vertical="center" indent="1"/>
    </xf>
    <xf numFmtId="0" fontId="21" fillId="0" borderId="0" xfId="21" applyFont="1" applyFill="1" applyBorder="1" applyAlignment="1">
      <alignment horizontal="left" vertical="top" indent="1"/>
    </xf>
    <xf numFmtId="0" fontId="23" fillId="0" borderId="0" xfId="0" applyFont="1"/>
    <xf numFmtId="0" fontId="19" fillId="0" borderId="0" xfId="0" applyFont="1" applyAlignment="1">
      <alignment vertical="center"/>
    </xf>
    <xf numFmtId="0" fontId="19" fillId="0" borderId="0" xfId="0" applyFont="1" applyAlignment="1">
      <alignment horizontal="left" vertical="center"/>
    </xf>
    <xf numFmtId="0" fontId="19" fillId="0" borderId="0" xfId="0" applyFont="1" applyAlignment="1">
      <alignment horizontal="center" vertical="center"/>
    </xf>
    <xf numFmtId="0" fontId="24" fillId="0" borderId="0" xfId="0" applyFont="1" applyBorder="1"/>
    <xf numFmtId="0" fontId="22" fillId="11" borderId="0" xfId="21" applyFont="1" applyBorder="1" applyAlignment="1">
      <alignment vertical="center"/>
    </xf>
    <xf numFmtId="0" fontId="22" fillId="11" borderId="0" xfId="21" applyFont="1" applyBorder="1" applyAlignment="1">
      <alignment vertical="center" wrapText="1"/>
    </xf>
    <xf numFmtId="0" fontId="22" fillId="11" borderId="0" xfId="21" applyFont="1" applyBorder="1" applyAlignment="1">
      <alignment vertical="top" wrapText="1"/>
    </xf>
    <xf numFmtId="0" fontId="19" fillId="0" borderId="0" xfId="0" applyFont="1" applyFill="1" applyAlignment="1">
      <alignment vertical="center"/>
    </xf>
    <xf numFmtId="0" fontId="20" fillId="0" borderId="0" xfId="0" applyFont="1" applyAlignment="1">
      <alignment horizontal="left"/>
    </xf>
    <xf numFmtId="0" fontId="22" fillId="31" borderId="0" xfId="41" applyFont="1"/>
    <xf numFmtId="0" fontId="22" fillId="12" borderId="0" xfId="22" applyFont="1"/>
    <xf numFmtId="0" fontId="22" fillId="24" borderId="0" xfId="34" applyFont="1"/>
    <xf numFmtId="0" fontId="22" fillId="24" borderId="0" xfId="34" applyFont="1" applyAlignment="1">
      <alignment vertical="center"/>
    </xf>
    <xf numFmtId="0" fontId="21" fillId="0" borderId="0" xfId="21" applyFont="1" applyFill="1" applyBorder="1" applyAlignment="1">
      <alignment horizontal="left" vertical="center" wrapText="1"/>
    </xf>
    <xf numFmtId="0" fontId="20" fillId="24" borderId="0" xfId="34" applyFont="1" applyAlignment="1">
      <alignment horizontal="left" vertical="center"/>
    </xf>
    <xf numFmtId="0" fontId="19" fillId="0" borderId="0" xfId="0" applyFont="1" applyAlignment="1">
      <alignment horizontal="left" vertical="center" wrapText="1"/>
    </xf>
    <xf numFmtId="0" fontId="19" fillId="0" borderId="0" xfId="19" applyFont="1" applyFill="1" applyAlignment="1">
      <alignment horizontal="left" vertical="center"/>
    </xf>
    <xf numFmtId="0" fontId="19" fillId="0" borderId="0" xfId="0" applyFont="1" applyAlignment="1">
      <alignment horizontal="left"/>
    </xf>
    <xf numFmtId="0" fontId="19" fillId="0" borderId="0" xfId="0" applyFont="1" applyAlignment="1">
      <alignment horizontal="left" wrapText="1"/>
    </xf>
    <xf numFmtId="0" fontId="20" fillId="0" borderId="0" xfId="0" applyFont="1" applyAlignment="1">
      <alignment horizontal="left" vertical="center"/>
    </xf>
    <xf numFmtId="0" fontId="19" fillId="11" borderId="0" xfId="21" applyFont="1" applyBorder="1" applyAlignment="1">
      <alignment horizontal="left" vertical="center"/>
    </xf>
    <xf numFmtId="0" fontId="19" fillId="33" borderId="0" xfId="21" applyFont="1" applyFill="1" applyBorder="1" applyAlignment="1">
      <alignment horizontal="left" vertical="center"/>
    </xf>
    <xf numFmtId="0" fontId="20" fillId="0" borderId="0" xfId="0" applyFont="1" applyBorder="1" applyAlignment="1">
      <alignment horizontal="left" vertical="center"/>
    </xf>
    <xf numFmtId="0" fontId="19" fillId="0" borderId="0" xfId="0" applyFont="1" applyBorder="1" applyAlignment="1">
      <alignment horizontal="left" vertical="center"/>
    </xf>
    <xf numFmtId="0" fontId="19" fillId="0" borderId="0" xfId="21" applyFont="1" applyFill="1" applyBorder="1" applyAlignment="1">
      <alignment horizontal="left" vertical="center"/>
    </xf>
    <xf numFmtId="0" fontId="20" fillId="31" borderId="0" xfId="41" applyFont="1" applyAlignment="1">
      <alignment horizontal="left"/>
    </xf>
    <xf numFmtId="0" fontId="22" fillId="31" borderId="0" xfId="41" applyFont="1" applyAlignment="1">
      <alignment horizontal="left"/>
    </xf>
    <xf numFmtId="0" fontId="22" fillId="0" borderId="0" xfId="21" applyFont="1" applyFill="1" applyBorder="1" applyAlignment="1">
      <alignment vertical="center" wrapText="1"/>
    </xf>
    <xf numFmtId="0" fontId="19" fillId="0" borderId="0" xfId="0" applyFont="1" applyFill="1" applyAlignment="1">
      <alignment horizontal="left" vertical="center"/>
    </xf>
    <xf numFmtId="0" fontId="19" fillId="0" borderId="0" xfId="21" applyFont="1" applyFill="1" applyBorder="1" applyAlignment="1">
      <alignment horizontal="left" vertical="top"/>
    </xf>
    <xf numFmtId="0" fontId="20" fillId="12" borderId="0" xfId="22" applyFont="1" applyAlignment="1">
      <alignment horizontal="left" indent="2"/>
    </xf>
    <xf numFmtId="0" fontId="20" fillId="0" borderId="0" xfId="0" applyFont="1" applyAlignment="1">
      <alignment horizontal="left" indent="2"/>
    </xf>
    <xf numFmtId="0" fontId="20" fillId="12" borderId="0" xfId="22" applyFont="1" applyAlignment="1">
      <alignment horizontal="left" vertical="center" indent="2"/>
    </xf>
    <xf numFmtId="0" fontId="20" fillId="0" borderId="0" xfId="0" applyFont="1" applyAlignment="1">
      <alignment horizontal="left" vertical="center" indent="2"/>
    </xf>
    <xf numFmtId="0" fontId="22" fillId="12" borderId="0" xfId="22" applyFont="1" applyAlignment="1">
      <alignment horizontal="right"/>
    </xf>
    <xf numFmtId="0" fontId="22" fillId="11" borderId="0" xfId="21" applyFont="1" applyBorder="1" applyAlignment="1">
      <alignment horizontal="right" vertical="center" wrapText="1"/>
    </xf>
    <xf numFmtId="0" fontId="22" fillId="11" borderId="0" xfId="21" applyFont="1" applyBorder="1" applyAlignment="1">
      <alignment horizontal="right" vertical="center"/>
    </xf>
    <xf numFmtId="0" fontId="22" fillId="31" borderId="0" xfId="41" applyFont="1" applyAlignment="1">
      <alignment horizontal="right"/>
    </xf>
    <xf numFmtId="0" fontId="20" fillId="0" borderId="0" xfId="0" applyFont="1" applyAlignment="1">
      <alignment horizontal="left" vertical="top"/>
    </xf>
    <xf numFmtId="0" fontId="25" fillId="0" borderId="0" xfId="0" applyFont="1"/>
    <xf numFmtId="0" fontId="20" fillId="24" borderId="10" xfId="34" applyFont="1" applyBorder="1" applyAlignment="1">
      <alignment horizontal="right" vertical="center" wrapText="1"/>
    </xf>
    <xf numFmtId="0" fontId="20" fillId="24" borderId="13" xfId="34" applyFont="1" applyBorder="1" applyAlignment="1">
      <alignment horizontal="right" vertical="center" wrapText="1"/>
    </xf>
    <xf numFmtId="0" fontId="19" fillId="0" borderId="0" xfId="0" applyFont="1" applyAlignment="1">
      <alignment horizontal="right" vertical="top" wrapText="1"/>
    </xf>
    <xf numFmtId="0" fontId="25" fillId="0" borderId="0" xfId="0" applyFont="1" applyBorder="1" applyAlignment="1">
      <alignment vertical="center"/>
    </xf>
    <xf numFmtId="0" fontId="20" fillId="24" borderId="0" xfId="34" applyFont="1" applyAlignment="1">
      <alignment horizontal="right"/>
    </xf>
    <xf numFmtId="0" fontId="20" fillId="24" borderId="0" xfId="34" applyFont="1"/>
    <xf numFmtId="0" fontId="20" fillId="25" borderId="0" xfId="35" applyFont="1" applyAlignment="1">
      <alignment horizontal="center"/>
    </xf>
    <xf numFmtId="0" fontId="19" fillId="25" borderId="0" xfId="35" applyFont="1" applyAlignment="1">
      <alignment horizontal="center"/>
    </xf>
    <xf numFmtId="0" fontId="20" fillId="5" borderId="4" xfId="10" applyFont="1"/>
    <xf numFmtId="0" fontId="20" fillId="5" borderId="4" xfId="10" applyFont="1" applyAlignment="1">
      <alignment horizontal="right"/>
    </xf>
    <xf numFmtId="0" fontId="20" fillId="5" borderId="4" xfId="10" applyFont="1" applyAlignment="1">
      <alignment horizontal="center"/>
    </xf>
    <xf numFmtId="0" fontId="19" fillId="5" borderId="4" xfId="10" applyFont="1" applyAlignment="1">
      <alignment horizontal="center"/>
    </xf>
    <xf numFmtId="0" fontId="20" fillId="0" borderId="0" xfId="19" applyFont="1" applyFill="1" applyAlignment="1">
      <alignment horizontal="right"/>
    </xf>
    <xf numFmtId="0" fontId="19" fillId="0" borderId="0" xfId="19" applyFont="1" applyFill="1"/>
    <xf numFmtId="0" fontId="20" fillId="0" borderId="0" xfId="0" applyFont="1" applyAlignment="1">
      <alignment horizontal="right" wrapText="1"/>
    </xf>
    <xf numFmtId="0" fontId="20" fillId="0" borderId="0" xfId="1" applyFont="1"/>
    <xf numFmtId="0" fontId="20" fillId="0" borderId="0" xfId="1" applyFont="1" applyAlignment="1">
      <alignment horizontal="left" vertical="center"/>
    </xf>
    <xf numFmtId="0" fontId="20" fillId="0" borderId="0" xfId="1" applyFont="1" applyAlignment="1">
      <alignment horizontal="right" indent="1"/>
    </xf>
    <xf numFmtId="0" fontId="20" fillId="5" borderId="4" xfId="1" applyFont="1" applyFill="1" applyBorder="1" applyAlignment="1">
      <alignment horizontal="right"/>
    </xf>
    <xf numFmtId="0" fontId="20" fillId="5" borderId="4" xfId="10" applyFont="1" applyAlignment="1">
      <alignment horizontal="right" vertical="center"/>
    </xf>
    <xf numFmtId="0" fontId="19" fillId="5" borderId="4" xfId="10" applyFont="1" applyAlignment="1">
      <alignment horizontal="right" vertical="center"/>
    </xf>
    <xf numFmtId="0" fontId="20" fillId="0" borderId="0" xfId="0" applyFont="1" applyAlignment="1">
      <alignment horizontal="right" indent="2"/>
    </xf>
    <xf numFmtId="0" fontId="22" fillId="31" borderId="0" xfId="41" applyFont="1" applyAlignment="1">
      <alignment horizontal="left" vertical="center"/>
    </xf>
    <xf numFmtId="0" fontId="22" fillId="31" borderId="0" xfId="41" applyFont="1" applyAlignment="1">
      <alignment vertical="center"/>
    </xf>
    <xf numFmtId="0" fontId="22" fillId="31" borderId="0" xfId="41" applyFont="1" applyAlignment="1">
      <alignment horizontal="right" vertical="center"/>
    </xf>
    <xf numFmtId="0" fontId="22" fillId="11" borderId="0" xfId="21" applyFont="1" applyBorder="1" applyAlignment="1">
      <alignment horizontal="right" vertical="top" wrapText="1"/>
    </xf>
    <xf numFmtId="0" fontId="20" fillId="0" borderId="0" xfId="0" applyFont="1" applyBorder="1" applyAlignment="1">
      <alignment horizontal="left" indent="1"/>
    </xf>
    <xf numFmtId="0" fontId="26" fillId="0" borderId="0" xfId="0" applyFont="1" applyBorder="1" applyAlignment="1">
      <alignment horizontal="right" vertical="top"/>
    </xf>
    <xf numFmtId="0" fontId="20" fillId="11" borderId="10" xfId="21" applyFont="1" applyBorder="1" applyAlignment="1">
      <alignment horizontal="right" vertical="center" wrapText="1"/>
    </xf>
    <xf numFmtId="0" fontId="20" fillId="0" borderId="0" xfId="0" applyFont="1" applyBorder="1" applyAlignment="1">
      <alignment horizontal="right" vertical="center"/>
    </xf>
    <xf numFmtId="0" fontId="26" fillId="0" borderId="0" xfId="0" applyFont="1" applyFill="1" applyBorder="1" applyAlignment="1">
      <alignment horizontal="right" vertical="top"/>
    </xf>
    <xf numFmtId="0" fontId="21" fillId="0" borderId="0" xfId="23" applyFont="1" applyFill="1" applyBorder="1" applyAlignment="1">
      <alignment horizontal="right" vertical="center" wrapText="1"/>
    </xf>
    <xf numFmtId="0" fontId="20" fillId="0" borderId="14" xfId="0" applyFont="1" applyBorder="1"/>
    <xf numFmtId="0" fontId="21" fillId="0" borderId="14" xfId="23" applyFont="1" applyFill="1" applyBorder="1" applyAlignment="1">
      <alignment horizontal="right" vertical="center" wrapText="1"/>
    </xf>
    <xf numFmtId="0" fontId="20" fillId="11" borderId="13" xfId="21" applyFont="1" applyBorder="1" applyAlignment="1">
      <alignment horizontal="right" vertical="center" wrapText="1"/>
    </xf>
    <xf numFmtId="0" fontId="21" fillId="0" borderId="0" xfId="23" applyFont="1" applyFill="1" applyBorder="1" applyAlignment="1">
      <alignment horizontal="right" vertical="center"/>
    </xf>
    <xf numFmtId="0" fontId="20" fillId="0" borderId="0" xfId="23" applyFont="1" applyFill="1" applyBorder="1" applyAlignment="1">
      <alignment vertical="top" wrapText="1"/>
    </xf>
    <xf numFmtId="0" fontId="23" fillId="0" borderId="0" xfId="23" applyFont="1" applyFill="1" applyBorder="1" applyAlignment="1">
      <alignment vertical="top"/>
    </xf>
    <xf numFmtId="0" fontId="19" fillId="0" borderId="0" xfId="0" applyFont="1" applyBorder="1"/>
    <xf numFmtId="0" fontId="20" fillId="0" borderId="11" xfId="0" applyFont="1" applyBorder="1" applyAlignment="1">
      <alignment vertical="center"/>
    </xf>
    <xf numFmtId="0" fontId="20" fillId="0" borderId="0" xfId="23" applyFont="1" applyFill="1" applyBorder="1" applyAlignment="1">
      <alignment vertical="center" wrapText="1"/>
    </xf>
    <xf numFmtId="0" fontId="21" fillId="0" borderId="0" xfId="0" applyFont="1" applyFill="1" applyBorder="1" applyAlignment="1">
      <alignment horizontal="right" vertical="top" wrapText="1"/>
    </xf>
    <xf numFmtId="0" fontId="21" fillId="0" borderId="0" xfId="0" applyFont="1" applyFill="1" applyBorder="1" applyAlignment="1">
      <alignment vertical="center" wrapText="1"/>
    </xf>
    <xf numFmtId="0" fontId="21" fillId="0" borderId="0" xfId="23" applyFont="1" applyFill="1" applyBorder="1" applyAlignment="1">
      <alignment horizontal="right" vertical="top"/>
    </xf>
    <xf numFmtId="0" fontId="21" fillId="0" borderId="0" xfId="39" applyFont="1" applyFill="1" applyBorder="1" applyAlignment="1">
      <alignment vertical="top" wrapText="1"/>
    </xf>
    <xf numFmtId="0" fontId="21" fillId="0" borderId="0" xfId="23" applyFont="1" applyFill="1" applyBorder="1" applyAlignment="1">
      <alignment horizontal="right" vertical="top" wrapText="1"/>
    </xf>
    <xf numFmtId="0" fontId="20" fillId="0" borderId="0" xfId="0" applyFont="1" applyFill="1" applyBorder="1" applyAlignment="1">
      <alignment horizontal="right"/>
    </xf>
    <xf numFmtId="0" fontId="20" fillId="0" borderId="0" xfId="22" applyFont="1" applyFill="1" applyBorder="1" applyAlignment="1">
      <alignment horizontal="right" vertical="center" wrapText="1"/>
    </xf>
    <xf numFmtId="0" fontId="20" fillId="0" borderId="0" xfId="0" applyFont="1" applyBorder="1" applyAlignment="1">
      <alignment horizontal="right"/>
    </xf>
    <xf numFmtId="0" fontId="19" fillId="0" borderId="15" xfId="0" applyFont="1" applyBorder="1" applyAlignment="1">
      <alignment horizontal="right" vertical="center"/>
    </xf>
    <xf numFmtId="0" fontId="20" fillId="11" borderId="13" xfId="21" applyFont="1" applyBorder="1" applyAlignment="1">
      <alignment horizontal="right" vertical="top" wrapText="1"/>
    </xf>
    <xf numFmtId="0" fontId="21" fillId="0" borderId="0" xfId="39" applyFont="1" applyFill="1" applyBorder="1" applyAlignment="1">
      <alignment horizontal="right" vertical="top"/>
    </xf>
    <xf numFmtId="0" fontId="21" fillId="0" borderId="0" xfId="39" applyFont="1" applyFill="1" applyBorder="1" applyAlignment="1">
      <alignment vertical="center" wrapText="1"/>
    </xf>
    <xf numFmtId="0" fontId="20" fillId="11" borderId="10" xfId="21" applyFont="1" applyBorder="1" applyAlignment="1">
      <alignment horizontal="right" vertical="top" wrapText="1"/>
    </xf>
    <xf numFmtId="0" fontId="21" fillId="0" borderId="0" xfId="23" applyFont="1" applyFill="1" applyBorder="1" applyAlignment="1">
      <alignment vertical="top" wrapText="1"/>
    </xf>
    <xf numFmtId="0" fontId="20" fillId="0" borderId="0" xfId="23" applyFont="1" applyFill="1" applyBorder="1" applyAlignment="1">
      <alignment horizontal="right" vertical="top" wrapText="1" indent="1"/>
    </xf>
    <xf numFmtId="0" fontId="20" fillId="0" borderId="0" xfId="23" applyFont="1" applyFill="1" applyBorder="1" applyAlignment="1">
      <alignment horizontal="left" vertical="top" wrapText="1" indent="1"/>
    </xf>
    <xf numFmtId="0" fontId="21" fillId="0" borderId="0" xfId="39" applyFont="1" applyFill="1" applyBorder="1" applyAlignment="1">
      <alignment horizontal="right" vertical="top" wrapText="1"/>
    </xf>
    <xf numFmtId="0" fontId="20" fillId="31" borderId="0" xfId="41" applyFont="1" applyAlignment="1">
      <alignment horizontal="right"/>
    </xf>
    <xf numFmtId="0" fontId="20" fillId="31" borderId="0" xfId="41" applyFont="1"/>
    <xf numFmtId="0" fontId="20" fillId="31" borderId="0" xfId="41" applyFont="1" applyAlignment="1">
      <alignment vertical="center"/>
    </xf>
    <xf numFmtId="0" fontId="20" fillId="31" borderId="0" xfId="41" applyFont="1" applyAlignment="1">
      <alignment horizontal="right" vertical="center"/>
    </xf>
    <xf numFmtId="0" fontId="26" fillId="0" borderId="0" xfId="23" applyFont="1" applyFill="1" applyBorder="1" applyAlignment="1">
      <alignment horizontal="right" vertical="top" indent="1"/>
    </xf>
    <xf numFmtId="0" fontId="19" fillId="0" borderId="0" xfId="0" applyFont="1" applyAlignment="1">
      <alignment horizontal="right"/>
    </xf>
    <xf numFmtId="0" fontId="20" fillId="0" borderId="0" xfId="23" applyFont="1" applyFill="1" applyBorder="1" applyAlignment="1">
      <alignment horizontal="right" vertical="center" indent="1"/>
    </xf>
    <xf numFmtId="0" fontId="20" fillId="0" borderId="0" xfId="41" applyFont="1" applyFill="1" applyAlignment="1">
      <alignment vertical="center"/>
    </xf>
    <xf numFmtId="0" fontId="27" fillId="0" borderId="0" xfId="0" applyFont="1"/>
    <xf numFmtId="0" fontId="27" fillId="0" borderId="0" xfId="1" applyFont="1"/>
    <xf numFmtId="0" fontId="27" fillId="0" borderId="0" xfId="1" applyFont="1" applyAlignment="1">
      <alignment horizontal="left" vertical="center"/>
    </xf>
    <xf numFmtId="0" fontId="27" fillId="0" borderId="0" xfId="1" applyFont="1" applyAlignment="1">
      <alignment horizontal="right" indent="1"/>
    </xf>
    <xf numFmtId="0" fontId="27" fillId="5" borderId="4" xfId="1" applyFont="1" applyFill="1" applyBorder="1" applyAlignment="1">
      <alignment horizontal="right"/>
    </xf>
    <xf numFmtId="0" fontId="21" fillId="0" borderId="0" xfId="39" applyFont="1" applyFill="1" applyBorder="1" applyAlignment="1">
      <alignment horizontal="left" vertical="top"/>
    </xf>
    <xf numFmtId="0" fontId="20" fillId="0" borderId="0" xfId="0" applyFont="1" applyBorder="1" applyAlignment="1">
      <alignment vertical="top"/>
    </xf>
    <xf numFmtId="0" fontId="20" fillId="0" borderId="0" xfId="23" applyFont="1" applyFill="1" applyBorder="1" applyAlignment="1">
      <alignment horizontal="right" vertical="center"/>
    </xf>
    <xf numFmtId="0" fontId="20" fillId="0" borderId="0" xfId="21" applyFont="1" applyFill="1" applyBorder="1" applyAlignment="1">
      <alignment horizontal="right" vertical="center" wrapText="1"/>
    </xf>
    <xf numFmtId="0" fontId="24" fillId="0" borderId="0" xfId="1" applyFont="1" applyBorder="1"/>
    <xf numFmtId="0" fontId="28" fillId="0" borderId="0" xfId="1" applyFont="1"/>
    <xf numFmtId="0" fontId="28" fillId="0" borderId="0" xfId="1" applyFont="1" applyAlignment="1">
      <alignment horizontal="left"/>
    </xf>
    <xf numFmtId="0" fontId="28" fillId="0" borderId="0" xfId="1" applyFont="1" applyAlignment="1">
      <alignment horizontal="right"/>
    </xf>
    <xf numFmtId="0" fontId="25" fillId="0" borderId="0" xfId="1" applyFont="1"/>
    <xf numFmtId="0" fontId="20" fillId="0" borderId="0" xfId="1" applyFont="1" applyBorder="1"/>
    <xf numFmtId="0" fontId="29" fillId="0" borderId="0" xfId="1" applyFont="1" applyAlignment="1">
      <alignment horizontal="left" vertical="center"/>
    </xf>
    <xf numFmtId="0" fontId="29" fillId="0" borderId="0" xfId="1" applyFont="1" applyBorder="1"/>
    <xf numFmtId="0" fontId="29" fillId="0" borderId="0" xfId="1" applyFont="1" applyAlignment="1">
      <alignment horizontal="right" indent="1"/>
    </xf>
    <xf numFmtId="0" fontId="29" fillId="0" borderId="0" xfId="1" applyFont="1"/>
    <xf numFmtId="0" fontId="30" fillId="0" borderId="0" xfId="0" applyFont="1"/>
    <xf numFmtId="0" fontId="31" fillId="0" borderId="14" xfId="23" applyFont="1" applyFill="1" applyBorder="1" applyAlignment="1">
      <alignment horizontal="right" vertical="center" wrapText="1"/>
    </xf>
    <xf numFmtId="0" fontId="31" fillId="0" borderId="0" xfId="23" applyFont="1" applyFill="1" applyBorder="1" applyAlignment="1">
      <alignment horizontal="right" vertical="center"/>
    </xf>
    <xf numFmtId="0" fontId="31" fillId="0" borderId="0" xfId="39" applyFont="1" applyFill="1" applyBorder="1" applyAlignment="1">
      <alignment horizontal="right" vertical="center"/>
    </xf>
    <xf numFmtId="0" fontId="31" fillId="0" borderId="0" xfId="23" applyFont="1" applyFill="1" applyBorder="1" applyAlignment="1">
      <alignment horizontal="right" vertical="top"/>
    </xf>
    <xf numFmtId="0" fontId="31" fillId="0" borderId="0" xfId="39" applyFont="1" applyFill="1" applyBorder="1" applyAlignment="1">
      <alignment horizontal="right" vertical="top"/>
    </xf>
    <xf numFmtId="0" fontId="33" fillId="11" borderId="0" xfId="21" applyFont="1" applyBorder="1" applyAlignment="1">
      <alignment horizontal="right" vertical="center" wrapText="1"/>
    </xf>
    <xf numFmtId="0" fontId="32" fillId="0" borderId="0" xfId="23" applyFont="1" applyFill="1" applyBorder="1" applyAlignment="1">
      <alignment horizontal="right" vertical="center" indent="1"/>
    </xf>
    <xf numFmtId="0" fontId="33" fillId="31" borderId="0" xfId="41" applyFont="1" applyAlignment="1">
      <alignment horizontal="right"/>
    </xf>
    <xf numFmtId="0" fontId="32" fillId="0" borderId="0" xfId="23" applyFont="1" applyFill="1" applyBorder="1" applyAlignment="1">
      <alignment horizontal="right" vertical="center" indent="2"/>
    </xf>
    <xf numFmtId="0" fontId="31" fillId="0" borderId="0" xfId="39" applyFont="1" applyFill="1" applyBorder="1" applyAlignment="1">
      <alignment horizontal="right" vertical="center" wrapText="1"/>
    </xf>
    <xf numFmtId="0" fontId="31" fillId="0" borderId="0" xfId="39" applyFont="1" applyFill="1" applyBorder="1" applyAlignment="1">
      <alignment horizontal="right" wrapText="1"/>
    </xf>
    <xf numFmtId="0" fontId="32" fillId="0" borderId="0" xfId="0" applyFont="1" applyFill="1" applyBorder="1" applyAlignment="1">
      <alignment horizontal="right" vertical="top" indent="1"/>
    </xf>
    <xf numFmtId="0" fontId="32" fillId="0" borderId="0" xfId="0" applyFont="1" applyFill="1" applyBorder="1" applyAlignment="1">
      <alignment horizontal="right" vertical="top"/>
    </xf>
    <xf numFmtId="0" fontId="31" fillId="0" borderId="0" xfId="23" applyFont="1" applyFill="1" applyBorder="1" applyAlignment="1">
      <alignment vertical="top" wrapText="1"/>
    </xf>
    <xf numFmtId="0" fontId="31" fillId="0" borderId="0" xfId="39" applyFont="1" applyFill="1" applyBorder="1" applyAlignment="1">
      <alignment horizontal="right" vertical="top" wrapText="1"/>
    </xf>
    <xf numFmtId="0" fontId="32" fillId="0" borderId="0" xfId="0" applyFont="1" applyAlignment="1">
      <alignment horizontal="left"/>
    </xf>
    <xf numFmtId="0" fontId="32" fillId="0" borderId="0" xfId="0" applyFont="1" applyAlignment="1">
      <alignment horizontal="right" indent="1"/>
    </xf>
    <xf numFmtId="0" fontId="33" fillId="11" borderId="0" xfId="21" applyFont="1" applyBorder="1" applyAlignment="1">
      <alignment vertical="center" wrapText="1"/>
    </xf>
    <xf numFmtId="0" fontId="32" fillId="0" borderId="0" xfId="0" applyFont="1"/>
    <xf numFmtId="0" fontId="33" fillId="31" borderId="0" xfId="41" applyFont="1"/>
    <xf numFmtId="0" fontId="32" fillId="31" borderId="0" xfId="41" applyFont="1" applyAlignment="1">
      <alignment vertical="center"/>
    </xf>
    <xf numFmtId="0" fontId="20" fillId="0" borderId="16" xfId="21" applyFont="1" applyFill="1" applyBorder="1" applyAlignment="1">
      <alignment horizontal="right" vertical="center" wrapText="1"/>
    </xf>
    <xf numFmtId="0" fontId="31" fillId="0" borderId="0" xfId="23" applyFont="1" applyFill="1" applyBorder="1" applyAlignment="1">
      <alignment horizontal="right" vertical="center" indent="2"/>
    </xf>
    <xf numFmtId="0" fontId="31" fillId="0" borderId="0" xfId="23" applyFont="1" applyFill="1" applyBorder="1" applyAlignment="1">
      <alignment horizontal="right" vertical="center" indent="1"/>
    </xf>
    <xf numFmtId="0" fontId="21" fillId="0" borderId="0" xfId="0" applyFont="1" applyAlignment="1">
      <alignment horizontal="right"/>
    </xf>
    <xf numFmtId="0" fontId="34" fillId="12" borderId="0" xfId="22" applyFont="1" applyAlignment="1">
      <alignment horizontal="center" vertical="center"/>
    </xf>
    <xf numFmtId="0" fontId="35" fillId="12" borderId="0" xfId="22" applyFont="1"/>
    <xf numFmtId="0" fontId="34" fillId="12" borderId="0" xfId="22" applyFont="1"/>
    <xf numFmtId="0" fontId="34" fillId="12" borderId="12" xfId="22" applyFont="1" applyBorder="1" applyAlignment="1">
      <alignment horizontal="right"/>
    </xf>
    <xf numFmtId="0" fontId="36" fillId="0" borderId="0" xfId="0" applyFont="1"/>
    <xf numFmtId="0" fontId="34" fillId="12" borderId="0" xfId="22" applyFont="1" applyAlignment="1">
      <alignment horizontal="left" vertical="center"/>
    </xf>
    <xf numFmtId="0" fontId="34" fillId="12" borderId="0" xfId="22" applyFont="1" applyAlignment="1">
      <alignment horizontal="right"/>
    </xf>
    <xf numFmtId="14" fontId="0" fillId="0" borderId="0" xfId="0" applyNumberFormat="1"/>
    <xf numFmtId="0" fontId="19" fillId="0" borderId="4" xfId="0" applyFont="1" applyBorder="1"/>
    <xf numFmtId="0" fontId="19" fillId="5" borderId="18" xfId="10" applyFont="1" applyBorder="1"/>
    <xf numFmtId="0" fontId="19" fillId="0" borderId="17" xfId="0" quotePrefix="1" applyFont="1" applyBorder="1" applyAlignment="1"/>
    <xf numFmtId="0" fontId="19" fillId="5" borderId="18" xfId="10" applyFont="1" applyBorder="1" applyAlignment="1">
      <alignment horizontal="right"/>
    </xf>
    <xf numFmtId="0" fontId="19" fillId="0" borderId="17" xfId="0" applyFont="1" applyBorder="1"/>
    <xf numFmtId="14" fontId="19" fillId="0" borderId="17" xfId="0" applyNumberFormat="1" applyFont="1" applyBorder="1"/>
    <xf numFmtId="0" fontId="20" fillId="25" borderId="19" xfId="35" applyFont="1" applyBorder="1" applyAlignment="1">
      <alignment horizontal="center"/>
    </xf>
    <xf numFmtId="0" fontId="27" fillId="24" borderId="20" xfId="34" applyFont="1" applyBorder="1" applyAlignment="1">
      <alignment horizontal="right" vertical="center" wrapText="1"/>
    </xf>
    <xf numFmtId="0" fontId="27" fillId="24" borderId="21" xfId="34" applyFont="1" applyBorder="1" applyAlignment="1">
      <alignment horizontal="right" vertical="center" wrapText="1"/>
    </xf>
    <xf numFmtId="0" fontId="20" fillId="11" borderId="20" xfId="21" applyFont="1" applyBorder="1" applyAlignment="1">
      <alignment horizontal="right" vertical="center" wrapText="1"/>
    </xf>
    <xf numFmtId="0" fontId="19" fillId="34" borderId="17" xfId="0" applyFont="1" applyFill="1" applyBorder="1"/>
    <xf numFmtId="0" fontId="19" fillId="34" borderId="22" xfId="0" applyFont="1" applyFill="1" applyBorder="1"/>
    <xf numFmtId="0" fontId="16" fillId="0" borderId="0" xfId="0" applyFont="1"/>
    <xf numFmtId="0" fontId="0" fillId="0" borderId="0" xfId="0" applyAlignment="1">
      <alignment wrapText="1"/>
    </xf>
    <xf numFmtId="0" fontId="16" fillId="0" borderId="0" xfId="0" applyFont="1" applyAlignment="1">
      <alignment wrapText="1"/>
    </xf>
    <xf numFmtId="0" fontId="0" fillId="0" borderId="0" xfId="0" applyAlignment="1">
      <alignment horizontal="center"/>
    </xf>
    <xf numFmtId="0" fontId="16" fillId="0" borderId="0" xfId="0" applyFont="1" applyAlignment="1">
      <alignment horizontal="center"/>
    </xf>
    <xf numFmtId="1" fontId="19" fillId="0" borderId="17" xfId="0" applyNumberFormat="1" applyFont="1" applyBorder="1"/>
    <xf numFmtId="0" fontId="34" fillId="0" borderId="0" xfId="22" applyFont="1" applyFill="1"/>
    <xf numFmtId="0" fontId="20" fillId="0" borderId="0" xfId="0" applyFont="1" applyFill="1"/>
    <xf numFmtId="0" fontId="19" fillId="0" borderId="0" xfId="10" applyFont="1" applyFill="1" applyBorder="1"/>
    <xf numFmtId="0" fontId="19" fillId="0" borderId="0" xfId="10" applyFont="1" applyFill="1" applyBorder="1" applyAlignment="1">
      <alignment horizontal="right"/>
    </xf>
    <xf numFmtId="0" fontId="20" fillId="0" borderId="0" xfId="34" applyFont="1" applyFill="1" applyAlignment="1">
      <alignment horizontal="right"/>
    </xf>
    <xf numFmtId="0" fontId="19" fillId="0" borderId="0" xfId="35" applyFont="1" applyFill="1" applyAlignment="1">
      <alignment horizontal="center"/>
    </xf>
    <xf numFmtId="0" fontId="27" fillId="0" borderId="0" xfId="0" applyFont="1" applyFill="1"/>
    <xf numFmtId="0" fontId="22" fillId="0" borderId="0" xfId="41" applyFont="1" applyFill="1" applyAlignment="1">
      <alignment vertical="center"/>
    </xf>
    <xf numFmtId="0" fontId="19" fillId="0" borderId="0" xfId="0" applyFont="1" applyFill="1" applyAlignment="1">
      <alignment horizontal="right" vertical="top" wrapText="1"/>
    </xf>
    <xf numFmtId="0" fontId="20" fillId="0" borderId="0" xfId="21" applyFont="1" applyFill="1" applyBorder="1" applyAlignment="1">
      <alignment horizontal="right" vertical="top" wrapText="1"/>
    </xf>
    <xf numFmtId="0" fontId="38" fillId="0" borderId="0" xfId="0" applyFont="1"/>
    <xf numFmtId="0" fontId="0" fillId="35" borderId="0" xfId="0" applyFill="1"/>
    <xf numFmtId="0" fontId="20" fillId="0" borderId="17" xfId="0" applyFont="1" applyBorder="1"/>
    <xf numFmtId="0" fontId="20" fillId="34" borderId="17" xfId="0" applyFont="1" applyFill="1" applyBorder="1"/>
    <xf numFmtId="0" fontId="19" fillId="34" borderId="24" xfId="0" applyFont="1" applyFill="1" applyBorder="1"/>
    <xf numFmtId="0" fontId="19" fillId="34" borderId="25" xfId="0" applyFont="1" applyFill="1" applyBorder="1"/>
    <xf numFmtId="0" fontId="19" fillId="34" borderId="0" xfId="0" applyFont="1" applyFill="1"/>
    <xf numFmtId="0" fontId="19" fillId="0" borderId="27" xfId="0" applyFont="1" applyBorder="1"/>
    <xf numFmtId="0" fontId="19" fillId="0" borderId="17" xfId="0" applyFont="1" applyFill="1" applyBorder="1"/>
    <xf numFmtId="0" fontId="20" fillId="0" borderId="0" xfId="1" applyFont="1" applyFill="1" applyBorder="1" applyAlignment="1">
      <alignment horizontal="right"/>
    </xf>
    <xf numFmtId="0" fontId="20" fillId="0" borderId="0" xfId="0" applyFont="1" applyFill="1" applyBorder="1"/>
    <xf numFmtId="0" fontId="19" fillId="0" borderId="0" xfId="0" applyFont="1" applyFill="1" applyBorder="1" applyAlignment="1">
      <alignment horizontal="right" vertical="center"/>
    </xf>
    <xf numFmtId="0" fontId="19" fillId="5" borderId="18" xfId="10" applyFont="1" applyBorder="1" applyAlignment="1">
      <alignment horizontal="center"/>
    </xf>
    <xf numFmtId="0" fontId="20" fillId="5" borderId="18" xfId="10" applyFont="1" applyBorder="1" applyAlignment="1">
      <alignment horizontal="right"/>
    </xf>
    <xf numFmtId="0" fontId="20" fillId="5" borderId="18" xfId="1" applyFont="1" applyFill="1" applyBorder="1" applyAlignment="1">
      <alignment horizontal="right"/>
    </xf>
    <xf numFmtId="0" fontId="19" fillId="5" borderId="18" xfId="10" applyFont="1" applyBorder="1" applyAlignment="1">
      <alignment horizontal="right" vertical="center"/>
    </xf>
    <xf numFmtId="0" fontId="20" fillId="11" borderId="21" xfId="21" applyFont="1" applyBorder="1" applyAlignment="1">
      <alignment horizontal="right" vertical="center" wrapText="1"/>
    </xf>
    <xf numFmtId="0" fontId="20" fillId="11" borderId="21" xfId="21" applyFont="1" applyBorder="1" applyAlignment="1">
      <alignment horizontal="right" vertical="top" wrapText="1"/>
    </xf>
    <xf numFmtId="0" fontId="20" fillId="11" borderId="20" xfId="21" applyFont="1" applyBorder="1" applyAlignment="1">
      <alignment horizontal="right" vertical="top" wrapText="1"/>
    </xf>
    <xf numFmtId="0" fontId="34" fillId="0" borderId="0" xfId="22" applyFont="1" applyFill="1" applyBorder="1" applyAlignment="1">
      <alignment horizontal="right"/>
    </xf>
    <xf numFmtId="0" fontId="20" fillId="0" borderId="0" xfId="34" applyFont="1" applyFill="1" applyBorder="1" applyAlignment="1">
      <alignment horizontal="right"/>
    </xf>
    <xf numFmtId="0" fontId="19" fillId="0" borderId="0" xfId="35" applyFont="1" applyFill="1" applyBorder="1" applyAlignment="1">
      <alignment horizontal="center"/>
    </xf>
    <xf numFmtId="0" fontId="19" fillId="0" borderId="0" xfId="10" applyFont="1" applyFill="1" applyBorder="1" applyAlignment="1">
      <alignment horizontal="center"/>
    </xf>
    <xf numFmtId="0" fontId="19" fillId="0" borderId="0" xfId="19" applyFont="1" applyFill="1" applyBorder="1"/>
    <xf numFmtId="0" fontId="19" fillId="0" borderId="0" xfId="0" applyFont="1" applyFill="1" applyBorder="1" applyAlignment="1">
      <alignment horizontal="center" wrapText="1"/>
    </xf>
    <xf numFmtId="0" fontId="20" fillId="0" borderId="0" xfId="10" applyFont="1" applyFill="1" applyBorder="1" applyAlignment="1">
      <alignment horizontal="right"/>
    </xf>
    <xf numFmtId="0" fontId="19" fillId="0" borderId="0" xfId="10" applyFont="1" applyFill="1" applyBorder="1" applyAlignment="1">
      <alignment horizontal="right" vertical="center"/>
    </xf>
    <xf numFmtId="0" fontId="22" fillId="0" borderId="0" xfId="41" applyFont="1" applyFill="1" applyBorder="1" applyAlignment="1">
      <alignment vertical="center"/>
    </xf>
    <xf numFmtId="0" fontId="19" fillId="0" borderId="0" xfId="0" applyFont="1" applyFill="1" applyBorder="1" applyAlignment="1">
      <alignment horizontal="right" vertical="top" wrapText="1"/>
    </xf>
    <xf numFmtId="0" fontId="19" fillId="0" borderId="0" xfId="0" applyFont="1" applyFill="1" applyBorder="1" applyAlignment="1">
      <alignment vertical="center"/>
    </xf>
    <xf numFmtId="0" fontId="20" fillId="0" borderId="0" xfId="41" applyFont="1" applyFill="1" applyBorder="1" applyAlignment="1">
      <alignment vertical="center"/>
    </xf>
    <xf numFmtId="0" fontId="19" fillId="0" borderId="0" xfId="0" applyFont="1" applyFill="1" applyBorder="1" applyAlignment="1">
      <alignment vertical="top"/>
    </xf>
    <xf numFmtId="0" fontId="20" fillId="34" borderId="26" xfId="0" applyFont="1" applyFill="1" applyBorder="1"/>
    <xf numFmtId="0" fontId="20" fillId="34" borderId="23" xfId="0" applyFont="1" applyFill="1" applyBorder="1"/>
    <xf numFmtId="0" fontId="19" fillId="34" borderId="28" xfId="0" applyFont="1" applyFill="1" applyBorder="1"/>
    <xf numFmtId="0" fontId="20" fillId="34" borderId="29" xfId="0" applyFont="1" applyFill="1" applyBorder="1"/>
    <xf numFmtId="0" fontId="19" fillId="34" borderId="29" xfId="0" applyFont="1" applyFill="1" applyBorder="1"/>
    <xf numFmtId="0" fontId="19" fillId="34" borderId="31" xfId="0" applyFont="1" applyFill="1" applyBorder="1"/>
    <xf numFmtId="0" fontId="19" fillId="0" borderId="32" xfId="0" applyFont="1" applyBorder="1"/>
    <xf numFmtId="0" fontId="20" fillId="24" borderId="0" xfId="34" applyFont="1" applyBorder="1" applyAlignment="1">
      <alignment horizontal="right"/>
    </xf>
    <xf numFmtId="0" fontId="19" fillId="25" borderId="17" xfId="35" applyFont="1" applyBorder="1" applyAlignment="1">
      <alignment horizontal="center"/>
    </xf>
    <xf numFmtId="0" fontId="19" fillId="25" borderId="33" xfId="35" applyFont="1" applyBorder="1" applyAlignment="1">
      <alignment horizontal="center"/>
    </xf>
    <xf numFmtId="10" fontId="19" fillId="0" borderId="0" xfId="0" applyNumberFormat="1" applyFont="1" applyBorder="1"/>
    <xf numFmtId="0" fontId="19" fillId="34" borderId="0" xfId="0" applyFont="1" applyFill="1" applyBorder="1"/>
    <xf numFmtId="14" fontId="19" fillId="0" borderId="0" xfId="0" applyNumberFormat="1" applyFont="1" applyFill="1" applyBorder="1"/>
    <xf numFmtId="0" fontId="19" fillId="0" borderId="0" xfId="0" quotePrefix="1" applyFont="1" applyFill="1" applyBorder="1" applyAlignment="1"/>
    <xf numFmtId="0" fontId="34" fillId="0" borderId="12" xfId="22" applyFont="1" applyFill="1" applyBorder="1" applyAlignment="1">
      <alignment horizontal="right"/>
    </xf>
    <xf numFmtId="0" fontId="19" fillId="25" borderId="29" xfId="35" applyFont="1" applyBorder="1" applyAlignment="1">
      <alignment horizontal="center"/>
    </xf>
    <xf numFmtId="0" fontId="14" fillId="0" borderId="0" xfId="0" applyFont="1"/>
    <xf numFmtId="0" fontId="19" fillId="36" borderId="34" xfId="0" applyFont="1" applyFill="1" applyBorder="1"/>
    <xf numFmtId="0" fontId="19" fillId="36" borderId="0" xfId="0" applyFont="1" applyFill="1"/>
    <xf numFmtId="0" fontId="19" fillId="36" borderId="0" xfId="0" applyFont="1" applyFill="1" applyAlignment="1">
      <alignment vertical="top"/>
    </xf>
    <xf numFmtId="0" fontId="19" fillId="36" borderId="29" xfId="0" applyFont="1" applyFill="1" applyBorder="1" applyAlignment="1">
      <alignment vertical="top"/>
    </xf>
    <xf numFmtId="0" fontId="19" fillId="36" borderId="0" xfId="0" applyFont="1" applyFill="1" applyBorder="1"/>
    <xf numFmtId="0" fontId="19" fillId="36" borderId="29" xfId="0" applyFont="1" applyFill="1" applyBorder="1"/>
    <xf numFmtId="0" fontId="20" fillId="24" borderId="20" xfId="34" applyFont="1" applyBorder="1" applyAlignment="1">
      <alignment horizontal="right" vertical="center" wrapText="1"/>
    </xf>
    <xf numFmtId="0" fontId="20" fillId="24" borderId="21" xfId="34" applyFont="1" applyBorder="1" applyAlignment="1">
      <alignment horizontal="right" vertical="center" wrapText="1"/>
    </xf>
    <xf numFmtId="0" fontId="20" fillId="11" borderId="36" xfId="21" applyFont="1" applyBorder="1" applyAlignment="1">
      <alignment horizontal="right" vertical="center" wrapText="1"/>
    </xf>
    <xf numFmtId="0" fontId="20" fillId="0" borderId="26" xfId="0" applyFont="1" applyBorder="1"/>
    <xf numFmtId="0" fontId="20" fillId="36" borderId="0" xfId="0" applyFont="1" applyFill="1" applyBorder="1"/>
    <xf numFmtId="0" fontId="20" fillId="36" borderId="35" xfId="0" applyFont="1" applyFill="1" applyBorder="1"/>
    <xf numFmtId="0" fontId="20" fillId="11" borderId="38" xfId="21" applyFont="1" applyBorder="1" applyAlignment="1">
      <alignment horizontal="right" vertical="center" wrapText="1"/>
    </xf>
    <xf numFmtId="0" fontId="20" fillId="11" borderId="39" xfId="21" applyFont="1" applyBorder="1" applyAlignment="1">
      <alignment horizontal="right" vertical="center" wrapText="1"/>
    </xf>
    <xf numFmtId="0" fontId="19" fillId="0" borderId="17" xfId="0" applyFont="1" applyBorder="1" applyAlignment="1">
      <alignment vertical="center"/>
    </xf>
    <xf numFmtId="0" fontId="19" fillId="36" borderId="17" xfId="0" applyFont="1" applyFill="1" applyBorder="1"/>
    <xf numFmtId="1" fontId="19" fillId="0" borderId="10" xfId="0" applyNumberFormat="1" applyFont="1" applyBorder="1" applyAlignment="1">
      <alignment vertical="center"/>
    </xf>
    <xf numFmtId="1" fontId="19" fillId="0" borderId="10" xfId="0" applyNumberFormat="1" applyFont="1" applyBorder="1"/>
    <xf numFmtId="0" fontId="19" fillId="36" borderId="22" xfId="0" applyFont="1" applyFill="1" applyBorder="1"/>
    <xf numFmtId="1" fontId="19" fillId="36" borderId="0" xfId="0" applyNumberFormat="1" applyFont="1" applyFill="1" applyBorder="1"/>
    <xf numFmtId="0" fontId="20" fillId="11" borderId="30" xfId="21" applyFont="1" applyBorder="1" applyAlignment="1">
      <alignment horizontal="right" vertical="center" wrapText="1"/>
    </xf>
    <xf numFmtId="0" fontId="16" fillId="0" borderId="17" xfId="0" applyFont="1" applyBorder="1"/>
    <xf numFmtId="0" fontId="0" fillId="35" borderId="0" xfId="0" applyFont="1" applyFill="1"/>
    <xf numFmtId="0" fontId="0" fillId="0" borderId="0" xfId="0" applyFont="1"/>
    <xf numFmtId="0" fontId="0" fillId="0" borderId="0" xfId="0" applyFont="1" applyFill="1"/>
    <xf numFmtId="14" fontId="0" fillId="0" borderId="0" xfId="0" applyNumberFormat="1" applyFont="1" applyFill="1"/>
    <xf numFmtId="0" fontId="20" fillId="37" borderId="25" xfId="0" applyFont="1" applyFill="1" applyBorder="1"/>
    <xf numFmtId="0" fontId="0" fillId="0" borderId="0" xfId="0" applyNumberFormat="1"/>
    <xf numFmtId="0" fontId="0" fillId="38" borderId="0" xfId="0" applyFill="1"/>
    <xf numFmtId="14" fontId="0" fillId="38" borderId="0" xfId="0" applyNumberFormat="1" applyFill="1"/>
    <xf numFmtId="1" fontId="19" fillId="0" borderId="0" xfId="0" applyNumberFormat="1" applyFont="1" applyBorder="1"/>
    <xf numFmtId="1" fontId="19" fillId="0" borderId="0" xfId="0" applyNumberFormat="1" applyFont="1"/>
    <xf numFmtId="0" fontId="0" fillId="0" borderId="17" xfId="0" applyBorder="1" applyAlignment="1">
      <alignment vertical="top"/>
    </xf>
    <xf numFmtId="14" fontId="0" fillId="0" borderId="17" xfId="0" applyNumberFormat="1" applyBorder="1" applyAlignment="1">
      <alignment vertical="top"/>
    </xf>
    <xf numFmtId="0" fontId="0" fillId="0" borderId="17" xfId="0" applyBorder="1" applyAlignment="1">
      <alignment vertical="top" wrapText="1"/>
    </xf>
    <xf numFmtId="0" fontId="16" fillId="0" borderId="17" xfId="0" applyFont="1" applyBorder="1" applyAlignment="1">
      <alignment vertical="top" wrapText="1"/>
    </xf>
    <xf numFmtId="0" fontId="0" fillId="0" borderId="0" xfId="0" applyAlignment="1">
      <alignment vertical="top" wrapText="1"/>
    </xf>
    <xf numFmtId="0" fontId="39" fillId="0" borderId="0" xfId="0" applyFont="1"/>
    <xf numFmtId="0" fontId="0" fillId="38" borderId="0" xfId="0" applyFont="1" applyFill="1"/>
    <xf numFmtId="0" fontId="39" fillId="38" borderId="0" xfId="0" applyFont="1" applyFill="1"/>
    <xf numFmtId="165" fontId="0" fillId="35" borderId="0" xfId="0" applyNumberFormat="1" applyFont="1" applyFill="1"/>
    <xf numFmtId="165" fontId="0" fillId="38" borderId="0" xfId="0" applyNumberFormat="1" applyFill="1"/>
    <xf numFmtId="165" fontId="0" fillId="35" borderId="0" xfId="0" applyNumberFormat="1" applyFill="1"/>
    <xf numFmtId="165" fontId="0" fillId="38" borderId="0" xfId="0" applyNumberFormat="1" applyFont="1" applyFill="1"/>
    <xf numFmtId="0" fontId="0" fillId="39" borderId="0" xfId="0" applyFill="1"/>
    <xf numFmtId="165" fontId="0" fillId="39" borderId="0" xfId="0" applyNumberFormat="1" applyFill="1"/>
    <xf numFmtId="0" fontId="0" fillId="38" borderId="0" xfId="0" applyNumberFormat="1" applyFill="1"/>
    <xf numFmtId="1" fontId="0" fillId="38" borderId="0" xfId="0" applyNumberFormat="1" applyFill="1"/>
    <xf numFmtId="0" fontId="40" fillId="0" borderId="0" xfId="23" applyFont="1" applyFill="1" applyBorder="1" applyAlignment="1">
      <alignment vertical="center" wrapText="1"/>
    </xf>
    <xf numFmtId="0" fontId="40" fillId="0" borderId="14" xfId="23" applyFont="1" applyFill="1" applyBorder="1" applyAlignment="1">
      <alignment horizontal="right" vertical="top" wrapText="1"/>
    </xf>
    <xf numFmtId="0" fontId="19" fillId="11" borderId="37" xfId="21" applyFont="1" applyBorder="1" applyAlignment="1">
      <alignment horizontal="right" vertical="center" wrapText="1"/>
    </xf>
    <xf numFmtId="0" fontId="19" fillId="11" borderId="10" xfId="21" applyFont="1" applyBorder="1" applyAlignment="1">
      <alignment horizontal="right" vertical="center" wrapText="1"/>
    </xf>
    <xf numFmtId="165" fontId="14" fillId="38" borderId="0" xfId="0" applyNumberFormat="1" applyFont="1" applyFill="1"/>
    <xf numFmtId="165" fontId="39" fillId="38" borderId="0" xfId="0" applyNumberFormat="1" applyFont="1" applyFill="1"/>
    <xf numFmtId="0" fontId="26" fillId="0" borderId="0" xfId="23" applyFont="1" applyFill="1" applyBorder="1" applyAlignment="1">
      <alignment horizontal="right" vertical="center" wrapText="1"/>
    </xf>
    <xf numFmtId="0" fontId="40" fillId="0" borderId="14" xfId="23" applyFont="1" applyFill="1" applyBorder="1" applyAlignment="1">
      <alignment horizontal="right" vertical="center" wrapText="1"/>
    </xf>
    <xf numFmtId="0" fontId="38" fillId="31" borderId="0" xfId="41" applyFont="1"/>
    <xf numFmtId="0" fontId="19" fillId="11" borderId="13" xfId="21" applyFont="1" applyBorder="1" applyAlignment="1">
      <alignment horizontal="right" vertical="center" wrapText="1"/>
    </xf>
    <xf numFmtId="0" fontId="26" fillId="0" borderId="0" xfId="23" applyFont="1" applyFill="1" applyBorder="1" applyAlignment="1">
      <alignment vertical="center" wrapText="1"/>
    </xf>
    <xf numFmtId="0" fontId="19" fillId="11" borderId="30" xfId="21" applyFont="1" applyBorder="1" applyAlignment="1">
      <alignment horizontal="right" vertical="center" wrapText="1"/>
    </xf>
    <xf numFmtId="1" fontId="19" fillId="36" borderId="29" xfId="0" applyNumberFormat="1" applyFont="1" applyFill="1" applyBorder="1"/>
    <xf numFmtId="14" fontId="19" fillId="0" borderId="4" xfId="0" quotePrefix="1" applyNumberFormat="1" applyFont="1" applyFill="1" applyBorder="1"/>
    <xf numFmtId="164" fontId="0" fillId="38" borderId="0" xfId="0" applyNumberFormat="1" applyFont="1" applyFill="1"/>
    <xf numFmtId="0" fontId="19" fillId="33" borderId="17" xfId="0" applyFont="1" applyFill="1" applyBorder="1"/>
    <xf numFmtId="0" fontId="41" fillId="0" borderId="0" xfId="0" applyFont="1" applyFill="1"/>
    <xf numFmtId="166" fontId="0" fillId="38" borderId="0" xfId="0" applyNumberFormat="1" applyFill="1"/>
    <xf numFmtId="14" fontId="19" fillId="33" borderId="17" xfId="0" quotePrefix="1" applyNumberFormat="1" applyFont="1" applyFill="1" applyBorder="1"/>
    <xf numFmtId="0" fontId="19" fillId="33" borderId="0" xfId="0" applyFont="1" applyFill="1"/>
    <xf numFmtId="0" fontId="26" fillId="0" borderId="14" xfId="23" applyFont="1" applyFill="1" applyBorder="1" applyAlignment="1">
      <alignment horizontal="right" vertical="top" wrapText="1"/>
    </xf>
    <xf numFmtId="0" fontId="19" fillId="33" borderId="27" xfId="0" applyFont="1" applyFill="1" applyBorder="1"/>
    <xf numFmtId="0" fontId="19" fillId="33" borderId="26" xfId="0" applyFont="1" applyFill="1" applyBorder="1"/>
    <xf numFmtId="0" fontId="19" fillId="40" borderId="22" xfId="0" applyFont="1" applyFill="1" applyBorder="1"/>
    <xf numFmtId="0" fontId="20" fillId="33" borderId="17" xfId="0" applyFont="1" applyFill="1" applyBorder="1"/>
    <xf numFmtId="14" fontId="20" fillId="33" borderId="17" xfId="0" quotePrefix="1" applyNumberFormat="1" applyFont="1" applyFill="1" applyBorder="1"/>
    <xf numFmtId="0" fontId="28" fillId="33" borderId="0" xfId="1" applyFont="1" applyFill="1"/>
    <xf numFmtId="14" fontId="20" fillId="33" borderId="17" xfId="0" applyNumberFormat="1" applyFont="1" applyFill="1" applyBorder="1"/>
    <xf numFmtId="0" fontId="20" fillId="33" borderId="17" xfId="0" quotePrefix="1" applyFont="1" applyFill="1" applyBorder="1"/>
    <xf numFmtId="1" fontId="19" fillId="33" borderId="17" xfId="0" applyNumberFormat="1" applyFont="1" applyFill="1" applyBorder="1"/>
    <xf numFmtId="1" fontId="42" fillId="33" borderId="17" xfId="0" applyNumberFormat="1" applyFont="1" applyFill="1" applyBorder="1"/>
    <xf numFmtId="0" fontId="42" fillId="33" borderId="17" xfId="0" applyFont="1" applyFill="1" applyBorder="1"/>
    <xf numFmtId="0" fontId="20" fillId="33" borderId="0" xfId="0" applyFont="1" applyFill="1"/>
    <xf numFmtId="14" fontId="19" fillId="33" borderId="17" xfId="0" applyNumberFormat="1" applyFont="1" applyFill="1" applyBorder="1"/>
    <xf numFmtId="0" fontId="43" fillId="33" borderId="0" xfId="1" applyFont="1" applyFill="1"/>
    <xf numFmtId="0" fontId="39" fillId="39" borderId="0" xfId="0" applyFont="1" applyFill="1"/>
    <xf numFmtId="0" fontId="14" fillId="35" borderId="0" xfId="0" applyNumberFormat="1" applyFont="1" applyFill="1"/>
    <xf numFmtId="0" fontId="40" fillId="0" borderId="0" xfId="23" applyFont="1" applyFill="1" applyBorder="1" applyAlignment="1">
      <alignment horizontal="left" vertical="center" wrapText="1"/>
    </xf>
    <xf numFmtId="0" fontId="31" fillId="0" borderId="0" xfId="23" applyFont="1" applyFill="1" applyBorder="1" applyAlignment="1">
      <alignment horizontal="right" vertical="top" wrapText="1"/>
    </xf>
    <xf numFmtId="0" fontId="31" fillId="0" borderId="0" xfId="23" applyFont="1" applyFill="1" applyBorder="1" applyAlignment="1">
      <alignment horizontal="left" vertical="center" wrapText="1"/>
    </xf>
    <xf numFmtId="0" fontId="31" fillId="0" borderId="0" xfId="23" applyFont="1" applyFill="1" applyBorder="1" applyAlignment="1">
      <alignment horizontal="right" vertical="center"/>
    </xf>
    <xf numFmtId="0" fontId="42" fillId="35" borderId="17" xfId="0" applyFont="1" applyFill="1" applyBorder="1"/>
    <xf numFmtId="1" fontId="42" fillId="35" borderId="17" xfId="0" applyNumberFormat="1" applyFont="1" applyFill="1" applyBorder="1"/>
    <xf numFmtId="0" fontId="14" fillId="38" borderId="0" xfId="0" applyFont="1" applyFill="1"/>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erekening" xfId="12" builtinId="22" customBuiltin="1"/>
    <cellStyle name="Controlecel" xfId="14" builtinId="23" customBuiltin="1"/>
    <cellStyle name="Gekoppelde cel" xfId="13" builtinId="24" customBuiltin="1"/>
    <cellStyle name="Goed" xfId="7" builtinId="26" customBuiltin="1"/>
    <cellStyle name="Invoer" xfId="10" builtinId="20" customBuiltin="1"/>
    <cellStyle name="Kop 1" xfId="3" builtinId="16" customBuiltin="1"/>
    <cellStyle name="Kop 2" xfId="4" builtinId="17" customBuiltin="1"/>
    <cellStyle name="Kop 3" xfId="5" builtinId="18" customBuiltin="1"/>
    <cellStyle name="Kop 4" xfId="6" builtinId="19" customBuiltin="1"/>
    <cellStyle name="Neutraal" xfId="9" builtinId="28" customBuiltin="1"/>
    <cellStyle name="Notitie" xfId="16" builtinId="10" customBuiltin="1"/>
    <cellStyle name="Ongeldig" xfId="8" builtinId="27" customBuiltin="1"/>
    <cellStyle name="RijNiveau_1" xfId="1" builtinId="1" iLevel="0"/>
    <cellStyle name="Standaard" xfId="0" builtinId="0"/>
    <cellStyle name="Titel" xfId="2" builtinId="15" customBuiltin="1"/>
    <cellStyle name="Totaal" xfId="18" builtinId="25" customBuiltin="1"/>
    <cellStyle name="Uitvoer" xfId="11" builtinId="21" customBuiltin="1"/>
    <cellStyle name="Verklarende tekst" xfId="17" builtinId="53" customBuiltin="1"/>
    <cellStyle name="Waarschuwingsteks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15</xdr:row>
      <xdr:rowOff>0</xdr:rowOff>
    </xdr:from>
    <xdr:to>
      <xdr:col>0</xdr:col>
      <xdr:colOff>5942857</xdr:colOff>
      <xdr:row>31</xdr:row>
      <xdr:rowOff>180571</xdr:rowOff>
    </xdr:to>
    <xdr:pic>
      <xdr:nvPicPr>
        <xdr:cNvPr id="2" name="Afbeelding 1">
          <a:extLst>
            <a:ext uri="{FF2B5EF4-FFF2-40B4-BE49-F238E27FC236}">
              <a16:creationId xmlns:a16="http://schemas.microsoft.com/office/drawing/2014/main" id="{B0FE8709-2A46-4459-F341-D28BF76BDFA5}"/>
            </a:ext>
          </a:extLst>
        </xdr:cNvPr>
        <xdr:cNvPicPr>
          <a:picLocks noChangeAspect="1"/>
        </xdr:cNvPicPr>
      </xdr:nvPicPr>
      <xdr:blipFill>
        <a:blip xmlns:r="http://schemas.openxmlformats.org/officeDocument/2006/relationships" r:embed="rId1"/>
        <a:stretch>
          <a:fillRect/>
        </a:stretch>
      </xdr:blipFill>
      <xdr:spPr>
        <a:xfrm>
          <a:off x="0" y="3238500"/>
          <a:ext cx="5942857" cy="3228571"/>
        </a:xfrm>
        <a:prstGeom prst="rect">
          <a:avLst/>
        </a:prstGeom>
      </xdr:spPr>
    </xdr:pic>
    <xdr:clientData/>
  </xdr:twoCellAnchor>
</xdr:wsDr>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A66AB-D6C9-4A0E-9F04-548014EA3840}">
  <dimension ref="A1:D10"/>
  <sheetViews>
    <sheetView tabSelected="1" topLeftCell="A6" workbookViewId="0">
      <selection activeCell="D9" sqref="D9"/>
    </sheetView>
  </sheetViews>
  <sheetFormatPr defaultRowHeight="15" x14ac:dyDescent="0.25"/>
  <cols>
    <col min="2" max="2" width="9.42578125" bestFit="1" customWidth="1"/>
    <col min="3" max="3" width="12.28515625" customWidth="1"/>
    <col min="4" max="4" width="145" style="310" customWidth="1"/>
  </cols>
  <sheetData>
    <row r="1" spans="1:4" s="209" customFormat="1" x14ac:dyDescent="0.25">
      <c r="A1" s="295" t="s">
        <v>1267</v>
      </c>
      <c r="B1" s="295" t="s">
        <v>1268</v>
      </c>
      <c r="C1" s="295" t="s">
        <v>1270</v>
      </c>
      <c r="D1" s="309" t="s">
        <v>1271</v>
      </c>
    </row>
    <row r="2" spans="1:4" ht="30" x14ac:dyDescent="0.25">
      <c r="A2" s="306" t="s">
        <v>1269</v>
      </c>
      <c r="B2" s="307">
        <v>45730</v>
      </c>
      <c r="C2" s="306" t="s">
        <v>1285</v>
      </c>
      <c r="D2" s="308" t="s">
        <v>1284</v>
      </c>
    </row>
    <row r="3" spans="1:4" ht="66" customHeight="1" x14ac:dyDescent="0.25">
      <c r="A3" s="306" t="s">
        <v>1273</v>
      </c>
      <c r="B3" s="307">
        <v>45736</v>
      </c>
      <c r="C3" s="306" t="s">
        <v>1285</v>
      </c>
      <c r="D3" s="308" t="s">
        <v>1316</v>
      </c>
    </row>
    <row r="4" spans="1:4" ht="32.25" customHeight="1" x14ac:dyDescent="0.25">
      <c r="A4" s="306" t="s">
        <v>1317</v>
      </c>
      <c r="B4" s="307">
        <v>45741</v>
      </c>
      <c r="C4" s="306" t="s">
        <v>1285</v>
      </c>
      <c r="D4" s="308" t="s">
        <v>1318</v>
      </c>
    </row>
    <row r="5" spans="1:4" ht="153" customHeight="1" x14ac:dyDescent="0.25">
      <c r="A5" s="306" t="s">
        <v>1319</v>
      </c>
      <c r="B5" s="307">
        <v>45750</v>
      </c>
      <c r="C5" s="306" t="s">
        <v>1285</v>
      </c>
      <c r="D5" s="308" t="s">
        <v>1320</v>
      </c>
    </row>
    <row r="6" spans="1:4" ht="156.75" customHeight="1" x14ac:dyDescent="0.25">
      <c r="A6" s="306" t="s">
        <v>1321</v>
      </c>
      <c r="B6" s="307">
        <v>45771</v>
      </c>
      <c r="C6" s="306" t="s">
        <v>1285</v>
      </c>
      <c r="D6" s="308" t="s">
        <v>1322</v>
      </c>
    </row>
    <row r="7" spans="1:4" ht="211.5" customHeight="1" x14ac:dyDescent="0.25">
      <c r="A7" s="306" t="s">
        <v>862</v>
      </c>
      <c r="B7" s="307">
        <v>45776</v>
      </c>
      <c r="C7" s="306" t="s">
        <v>1285</v>
      </c>
      <c r="D7" s="308" t="s">
        <v>1323</v>
      </c>
    </row>
    <row r="8" spans="1:4" ht="30" x14ac:dyDescent="0.25">
      <c r="A8" s="306" t="s">
        <v>1324</v>
      </c>
      <c r="B8" s="307">
        <v>45854</v>
      </c>
      <c r="C8" s="306" t="s">
        <v>1285</v>
      </c>
      <c r="D8" s="308" t="s">
        <v>1325</v>
      </c>
    </row>
    <row r="9" spans="1:4" ht="48" customHeight="1" x14ac:dyDescent="0.25">
      <c r="A9" s="306"/>
      <c r="B9" s="306"/>
      <c r="C9" s="306"/>
    </row>
    <row r="10" spans="1:4" x14ac:dyDescent="0.25">
      <c r="A10" s="306"/>
      <c r="B10" s="306"/>
      <c r="C10" s="306"/>
      <c r="D10" s="30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CF6AD-08AB-434E-A4E0-D56B695777C8}">
  <dimension ref="A1:J15"/>
  <sheetViews>
    <sheetView workbookViewId="0"/>
  </sheetViews>
  <sheetFormatPr defaultRowHeight="15" x14ac:dyDescent="0.25"/>
  <cols>
    <col min="1" max="1" width="112" style="210" bestFit="1" customWidth="1"/>
    <col min="2" max="2" width="13.140625" bestFit="1" customWidth="1"/>
  </cols>
  <sheetData>
    <row r="1" spans="1:10" x14ac:dyDescent="0.25">
      <c r="A1" s="211" t="s">
        <v>1195</v>
      </c>
    </row>
    <row r="3" spans="1:10" x14ac:dyDescent="0.25">
      <c r="A3" s="211" t="s">
        <v>1291</v>
      </c>
    </row>
    <row r="4" spans="1:10" x14ac:dyDescent="0.25">
      <c r="A4" s="210" t="s">
        <v>1315</v>
      </c>
    </row>
    <row r="5" spans="1:10" x14ac:dyDescent="0.25">
      <c r="A5" s="210" t="s">
        <v>1196</v>
      </c>
    </row>
    <row r="6" spans="1:10" x14ac:dyDescent="0.25">
      <c r="A6" s="210" t="s">
        <v>1197</v>
      </c>
    </row>
    <row r="7" spans="1:10" x14ac:dyDescent="0.25">
      <c r="B7" t="s">
        <v>1199</v>
      </c>
    </row>
    <row r="8" spans="1:10" x14ac:dyDescent="0.25">
      <c r="B8" t="s">
        <v>1198</v>
      </c>
      <c r="C8" s="209">
        <v>2017</v>
      </c>
      <c r="D8" s="209">
        <v>2018</v>
      </c>
      <c r="E8" s="209">
        <v>2019</v>
      </c>
      <c r="F8" s="209">
        <v>2020</v>
      </c>
      <c r="G8" s="209">
        <v>2021</v>
      </c>
      <c r="H8" s="209">
        <v>2022</v>
      </c>
      <c r="I8" s="209">
        <v>2023</v>
      </c>
      <c r="J8" s="209">
        <v>2024</v>
      </c>
    </row>
    <row r="9" spans="1:10" ht="30" x14ac:dyDescent="0.25">
      <c r="A9" s="210" t="s">
        <v>1295</v>
      </c>
      <c r="B9">
        <v>1</v>
      </c>
      <c r="C9" s="212"/>
      <c r="D9" s="212"/>
      <c r="E9" s="212"/>
      <c r="F9" s="212" t="s">
        <v>1200</v>
      </c>
      <c r="G9" s="213"/>
      <c r="H9" s="212"/>
      <c r="I9" s="212"/>
      <c r="J9" s="212"/>
    </row>
    <row r="10" spans="1:10" x14ac:dyDescent="0.25">
      <c r="A10" s="210" t="s">
        <v>1313</v>
      </c>
      <c r="B10">
        <v>2</v>
      </c>
      <c r="C10" s="212"/>
      <c r="D10" s="212" t="s">
        <v>1200</v>
      </c>
      <c r="E10" s="212"/>
      <c r="F10" s="212"/>
      <c r="G10" s="212"/>
      <c r="H10" s="212"/>
      <c r="I10" s="213"/>
      <c r="J10" s="212"/>
    </row>
    <row r="11" spans="1:10" ht="30" x14ac:dyDescent="0.25">
      <c r="A11" s="210" t="s">
        <v>1314</v>
      </c>
      <c r="B11">
        <v>3</v>
      </c>
      <c r="C11" s="212"/>
      <c r="D11" s="212"/>
      <c r="E11" s="212" t="s">
        <v>1200</v>
      </c>
      <c r="F11" s="212"/>
      <c r="G11" s="212"/>
      <c r="H11" s="213"/>
      <c r="I11" s="212"/>
      <c r="J11" s="212"/>
    </row>
    <row r="12" spans="1:10" x14ac:dyDescent="0.25">
      <c r="B12" t="s">
        <v>1201</v>
      </c>
      <c r="D12" s="209" t="s">
        <v>1292</v>
      </c>
      <c r="E12" s="209" t="s">
        <v>1293</v>
      </c>
      <c r="F12" s="209" t="s">
        <v>1294</v>
      </c>
    </row>
    <row r="13" spans="1:10" ht="30" x14ac:dyDescent="0.25">
      <c r="A13" s="210" t="s">
        <v>1202</v>
      </c>
    </row>
    <row r="15" spans="1:10" x14ac:dyDescent="0.25">
      <c r="A15" s="210" t="s">
        <v>1205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A0F3E-B26D-4F0D-BA2F-D2460402C1DA}">
  <sheetPr>
    <outlinePr applyStyles="1"/>
  </sheetPr>
  <dimension ref="A1:L162"/>
  <sheetViews>
    <sheetView showGridLines="0" topLeftCell="A45" zoomScale="120" zoomScaleNormal="120" zoomScaleSheetLayoutView="140" workbookViewId="0">
      <selection activeCell="J64" sqref="J64"/>
    </sheetView>
  </sheetViews>
  <sheetFormatPr defaultColWidth="9.140625" defaultRowHeight="12.75" outlineLevelRow="1" x14ac:dyDescent="0.2"/>
  <cols>
    <col min="1" max="1" width="1.7109375" style="3" customWidth="1"/>
    <col min="2" max="2" width="4.5703125" style="40" customWidth="1"/>
    <col min="3" max="3" width="33.42578125" style="12" customWidth="1"/>
    <col min="4" max="4" width="13.140625" style="12" customWidth="1"/>
    <col min="5" max="5" width="14.85546875" style="12" customWidth="1"/>
    <col min="6" max="6" width="14.85546875" style="3" customWidth="1"/>
    <col min="7" max="7" width="14.85546875" style="3" bestFit="1" customWidth="1"/>
    <col min="8" max="8" width="2.7109375" style="7" customWidth="1"/>
    <col min="9" max="9" width="19.5703125" style="3" customWidth="1"/>
    <col min="10" max="10" width="18.140625" style="3" customWidth="1"/>
    <col min="11" max="11" width="20.28515625" style="3" customWidth="1"/>
    <col min="12" max="16384" width="9.140625" style="3"/>
  </cols>
  <sheetData>
    <row r="1" spans="2:10" s="193" customFormat="1" ht="20.25" x14ac:dyDescent="0.3">
      <c r="B1" s="189"/>
      <c r="C1" s="190" t="s">
        <v>181</v>
      </c>
      <c r="D1" s="191"/>
      <c r="E1" s="191" t="s">
        <v>170</v>
      </c>
      <c r="F1" s="191"/>
      <c r="G1" s="192" t="s">
        <v>248</v>
      </c>
      <c r="H1" s="271"/>
      <c r="I1" s="192" t="s">
        <v>1167</v>
      </c>
    </row>
    <row r="3" spans="2:10" x14ac:dyDescent="0.2">
      <c r="B3" s="39"/>
      <c r="C3" s="48" t="s">
        <v>497</v>
      </c>
      <c r="D3" s="48"/>
      <c r="I3" s="225" t="s">
        <v>1296</v>
      </c>
    </row>
    <row r="4" spans="2:10" x14ac:dyDescent="0.2">
      <c r="B4" s="39"/>
      <c r="C4" s="12" t="s">
        <v>499</v>
      </c>
      <c r="F4" s="12"/>
      <c r="G4" s="4">
        <v>625821</v>
      </c>
      <c r="H4" s="8"/>
      <c r="I4" s="197" t="s">
        <v>1203</v>
      </c>
    </row>
    <row r="5" spans="2:10" x14ac:dyDescent="0.2">
      <c r="B5" s="39"/>
      <c r="C5" s="12" t="s">
        <v>500</v>
      </c>
      <c r="F5" s="12"/>
      <c r="G5" s="4">
        <v>625822</v>
      </c>
      <c r="H5" s="8"/>
      <c r="I5" s="197"/>
    </row>
    <row r="6" spans="2:10" x14ac:dyDescent="0.2">
      <c r="B6" s="39"/>
      <c r="C6" s="12" t="s">
        <v>501</v>
      </c>
      <c r="F6" s="12"/>
      <c r="G6" s="4">
        <v>625823</v>
      </c>
      <c r="H6" s="8"/>
      <c r="I6" s="197" t="s">
        <v>1204</v>
      </c>
    </row>
    <row r="7" spans="2:10" x14ac:dyDescent="0.2">
      <c r="B7" s="39"/>
      <c r="C7" s="12" t="s">
        <v>502</v>
      </c>
      <c r="F7" s="12"/>
      <c r="G7" s="4">
        <v>507554</v>
      </c>
      <c r="H7" s="269"/>
      <c r="I7" s="335" t="s">
        <v>1278</v>
      </c>
      <c r="J7" s="3" t="s">
        <v>1279</v>
      </c>
    </row>
    <row r="8" spans="2:10" x14ac:dyDescent="0.2">
      <c r="B8" s="39"/>
      <c r="C8" s="12" t="s">
        <v>503</v>
      </c>
      <c r="F8" s="12"/>
      <c r="G8" s="4">
        <v>507555</v>
      </c>
      <c r="H8" s="8"/>
      <c r="I8" s="197">
        <v>781015388</v>
      </c>
    </row>
    <row r="9" spans="2:10" s="12" customFormat="1" x14ac:dyDescent="0.2">
      <c r="H9" s="216"/>
    </row>
    <row r="10" spans="2:10" s="12" customFormat="1" x14ac:dyDescent="0.2">
      <c r="C10" s="48" t="s">
        <v>498</v>
      </c>
      <c r="D10" s="48"/>
      <c r="H10" s="216"/>
    </row>
    <row r="11" spans="2:10" x14ac:dyDescent="0.2">
      <c r="B11" s="39"/>
      <c r="C11" s="12" t="s">
        <v>507</v>
      </c>
      <c r="F11" s="12"/>
      <c r="G11" s="4">
        <v>507563</v>
      </c>
      <c r="H11" s="270"/>
      <c r="I11" s="199" t="s">
        <v>1169</v>
      </c>
    </row>
    <row r="12" spans="2:10" s="12" customFormat="1" x14ac:dyDescent="0.2">
      <c r="H12" s="216"/>
    </row>
    <row r="13" spans="2:10" s="12" customFormat="1" x14ac:dyDescent="0.2">
      <c r="C13" s="48" t="s">
        <v>504</v>
      </c>
      <c r="D13" s="48"/>
      <c r="H13" s="216"/>
    </row>
    <row r="14" spans="2:10" x14ac:dyDescent="0.2">
      <c r="B14" s="39"/>
      <c r="C14" s="12" t="s">
        <v>7</v>
      </c>
      <c r="F14" s="12"/>
      <c r="G14" s="4">
        <v>117274</v>
      </c>
      <c r="H14" s="8"/>
      <c r="I14" s="201">
        <v>781024730</v>
      </c>
    </row>
    <row r="15" spans="2:10" x14ac:dyDescent="0.2">
      <c r="B15" s="39"/>
      <c r="F15" s="12"/>
    </row>
    <row r="16" spans="2:10" x14ac:dyDescent="0.2">
      <c r="C16" s="48" t="s">
        <v>0</v>
      </c>
      <c r="D16" s="48"/>
      <c r="F16" s="12"/>
    </row>
    <row r="17" spans="1:10" x14ac:dyDescent="0.2">
      <c r="C17" s="12" t="s">
        <v>1</v>
      </c>
      <c r="F17" s="12"/>
      <c r="G17" s="4">
        <v>507547</v>
      </c>
      <c r="H17" s="8"/>
      <c r="I17" s="346">
        <v>2018</v>
      </c>
    </row>
    <row r="18" spans="1:10" x14ac:dyDescent="0.2">
      <c r="C18" s="12" t="s">
        <v>2</v>
      </c>
      <c r="F18" s="13" t="s">
        <v>161</v>
      </c>
      <c r="G18" s="2" t="s">
        <v>33</v>
      </c>
      <c r="H18" s="8"/>
      <c r="I18" s="201">
        <v>2</v>
      </c>
    </row>
    <row r="19" spans="1:10" x14ac:dyDescent="0.2">
      <c r="F19" s="12"/>
    </row>
    <row r="20" spans="1:10" s="10" customFormat="1" x14ac:dyDescent="0.2">
      <c r="A20" s="3"/>
      <c r="B20" s="40"/>
      <c r="C20" s="48" t="s">
        <v>152</v>
      </c>
      <c r="D20" s="48"/>
      <c r="F20" s="12"/>
      <c r="G20" s="3"/>
      <c r="H20" s="7"/>
    </row>
    <row r="21" spans="1:10" s="10" customFormat="1" x14ac:dyDescent="0.2">
      <c r="A21" s="3"/>
      <c r="B21" s="40"/>
      <c r="C21" s="12" t="s">
        <v>10</v>
      </c>
      <c r="D21" s="12"/>
      <c r="F21" s="12"/>
      <c r="G21" s="4">
        <v>507560</v>
      </c>
      <c r="H21" s="7"/>
      <c r="I21" s="233">
        <v>123456</v>
      </c>
    </row>
    <row r="22" spans="1:10" s="10" customFormat="1" x14ac:dyDescent="0.2">
      <c r="A22" s="3"/>
      <c r="B22" s="40"/>
      <c r="C22" s="12" t="s">
        <v>11</v>
      </c>
      <c r="D22" s="12"/>
      <c r="F22" s="12"/>
      <c r="G22" s="4">
        <v>625818</v>
      </c>
      <c r="H22" s="7"/>
      <c r="I22" s="201" t="s">
        <v>1190</v>
      </c>
    </row>
    <row r="23" spans="1:10" s="10" customFormat="1" x14ac:dyDescent="0.2">
      <c r="A23" s="3"/>
      <c r="B23" s="40"/>
      <c r="C23" s="12" t="s">
        <v>12</v>
      </c>
      <c r="D23" s="12"/>
      <c r="F23" s="12"/>
      <c r="G23" s="4">
        <v>625819</v>
      </c>
      <c r="H23" s="7"/>
      <c r="I23" s="201" t="s">
        <v>1203</v>
      </c>
    </row>
    <row r="24" spans="1:10" s="10" customFormat="1" x14ac:dyDescent="0.2">
      <c r="A24" s="3"/>
      <c r="B24" s="40"/>
      <c r="C24" s="12" t="s">
        <v>13</v>
      </c>
      <c r="D24" s="12"/>
      <c r="F24" s="12"/>
      <c r="G24" s="4">
        <v>625820</v>
      </c>
      <c r="H24" s="7"/>
      <c r="I24" s="201" t="s">
        <v>1206</v>
      </c>
    </row>
    <row r="25" spans="1:10" s="10" customFormat="1" x14ac:dyDescent="0.2">
      <c r="A25" s="3"/>
      <c r="B25" s="40"/>
      <c r="C25" s="12" t="s">
        <v>14</v>
      </c>
      <c r="D25" s="12"/>
      <c r="F25" s="12"/>
      <c r="G25" s="4">
        <v>520169</v>
      </c>
      <c r="H25" s="7"/>
      <c r="I25" s="201">
        <v>888</v>
      </c>
    </row>
    <row r="26" spans="1:10" x14ac:dyDescent="0.2">
      <c r="B26" s="39"/>
      <c r="C26" s="68" t="s">
        <v>249</v>
      </c>
      <c r="D26" s="48"/>
      <c r="F26" s="12"/>
    </row>
    <row r="27" spans="1:10" x14ac:dyDescent="0.2">
      <c r="B27" s="39"/>
      <c r="C27" s="69" t="s">
        <v>505</v>
      </c>
      <c r="F27" s="14" t="s">
        <v>8</v>
      </c>
      <c r="G27" s="2" t="s">
        <v>35</v>
      </c>
      <c r="I27" s="233" t="s">
        <v>1280</v>
      </c>
      <c r="J27" s="3" t="s">
        <v>1282</v>
      </c>
    </row>
    <row r="28" spans="1:10" x14ac:dyDescent="0.2">
      <c r="B28" s="39"/>
      <c r="F28" s="14" t="s">
        <v>9</v>
      </c>
      <c r="G28" s="2" t="s">
        <v>36</v>
      </c>
      <c r="I28" s="201"/>
      <c r="J28" s="3" t="s">
        <v>1283</v>
      </c>
    </row>
    <row r="30" spans="1:10" s="10" customFormat="1" x14ac:dyDescent="0.2">
      <c r="A30" s="3"/>
      <c r="B30" s="40"/>
      <c r="C30" s="48" t="s">
        <v>151</v>
      </c>
      <c r="D30" s="48"/>
      <c r="E30" s="12"/>
      <c r="F30" s="3"/>
      <c r="G30" s="3"/>
      <c r="H30" s="7"/>
    </row>
    <row r="31" spans="1:10" s="10" customFormat="1" x14ac:dyDescent="0.2">
      <c r="A31" s="3"/>
      <c r="B31" s="40"/>
      <c r="C31" s="12" t="s">
        <v>3</v>
      </c>
      <c r="D31" s="12"/>
      <c r="E31" s="12"/>
      <c r="G31" s="4">
        <v>507545</v>
      </c>
      <c r="H31" s="8"/>
      <c r="I31" s="201" t="s">
        <v>895</v>
      </c>
    </row>
    <row r="32" spans="1:10" s="10" customFormat="1" x14ac:dyDescent="0.2">
      <c r="A32" s="3"/>
      <c r="B32" s="40"/>
      <c r="C32" s="12" t="s">
        <v>4</v>
      </c>
      <c r="D32" s="12"/>
      <c r="E32" s="12"/>
      <c r="G32" s="4">
        <v>643974</v>
      </c>
      <c r="H32" s="8"/>
      <c r="I32" s="201" t="s">
        <v>1168</v>
      </c>
    </row>
    <row r="33" spans="1:12" s="10" customFormat="1" x14ac:dyDescent="0.2">
      <c r="A33" s="3"/>
      <c r="B33" s="40"/>
      <c r="C33" s="12" t="s">
        <v>5</v>
      </c>
      <c r="D33" s="12"/>
      <c r="E33" s="12"/>
      <c r="G33" s="4">
        <v>643975</v>
      </c>
      <c r="H33" s="8"/>
      <c r="I33" s="201" t="s">
        <v>898</v>
      </c>
    </row>
    <row r="34" spans="1:12" s="10" customFormat="1" x14ac:dyDescent="0.2">
      <c r="A34" s="3"/>
      <c r="B34" s="40"/>
      <c r="C34" s="12" t="s">
        <v>6</v>
      </c>
      <c r="D34" s="12"/>
      <c r="E34" s="12"/>
      <c r="G34" s="4">
        <v>643975</v>
      </c>
      <c r="H34" s="8"/>
      <c r="I34" s="346" t="s">
        <v>1299</v>
      </c>
    </row>
    <row r="36" spans="1:12" s="9" customFormat="1" x14ac:dyDescent="0.2">
      <c r="B36" s="52">
        <v>1</v>
      </c>
      <c r="C36" s="50" t="s">
        <v>23</v>
      </c>
      <c r="D36" s="50"/>
      <c r="E36" s="82"/>
      <c r="F36" s="83"/>
      <c r="G36" s="82" t="s">
        <v>62</v>
      </c>
      <c r="H36" s="219"/>
    </row>
    <row r="37" spans="1:12" s="12" customFormat="1" ht="12" customHeight="1" x14ac:dyDescent="0.2">
      <c r="B37" s="57"/>
      <c r="C37" s="15" t="s">
        <v>163</v>
      </c>
      <c r="D37" s="15"/>
      <c r="E37" s="13"/>
      <c r="H37" s="216"/>
    </row>
    <row r="38" spans="1:12" x14ac:dyDescent="0.2">
      <c r="B38" s="39"/>
      <c r="E38" s="13"/>
      <c r="F38" s="84" t="s">
        <v>67</v>
      </c>
      <c r="G38" s="85" t="s">
        <v>68</v>
      </c>
      <c r="H38" s="220"/>
      <c r="I38" s="84" t="s">
        <v>67</v>
      </c>
      <c r="J38" s="84" t="s">
        <v>68</v>
      </c>
      <c r="K38" s="84" t="s">
        <v>1174</v>
      </c>
    </row>
    <row r="39" spans="1:12" x14ac:dyDescent="0.2">
      <c r="B39" s="39" t="s">
        <v>251</v>
      </c>
      <c r="C39" s="12" t="s">
        <v>540</v>
      </c>
      <c r="E39" s="14" t="s">
        <v>8</v>
      </c>
      <c r="F39" s="88" t="s">
        <v>63</v>
      </c>
      <c r="G39" s="89" t="s">
        <v>717</v>
      </c>
      <c r="H39" s="220"/>
      <c r="I39" s="201"/>
      <c r="J39" s="201"/>
      <c r="K39" s="201"/>
      <c r="L39" s="3" t="s">
        <v>1282</v>
      </c>
    </row>
    <row r="40" spans="1:12" x14ac:dyDescent="0.2">
      <c r="B40" s="39"/>
      <c r="E40" s="14" t="s">
        <v>9</v>
      </c>
      <c r="F40" s="88" t="s">
        <v>64</v>
      </c>
      <c r="G40" s="89" t="s">
        <v>717</v>
      </c>
      <c r="H40" s="220"/>
      <c r="I40" s="233" t="s">
        <v>1281</v>
      </c>
      <c r="J40" s="233" t="s">
        <v>1281</v>
      </c>
      <c r="K40" s="201"/>
      <c r="L40" s="3" t="s">
        <v>1283</v>
      </c>
    </row>
    <row r="41" spans="1:12" x14ac:dyDescent="0.2">
      <c r="B41" s="39"/>
      <c r="C41" s="21" t="s">
        <v>541</v>
      </c>
      <c r="D41" s="21"/>
      <c r="E41" s="13"/>
      <c r="F41" s="12"/>
      <c r="H41" s="220"/>
      <c r="I41" s="7"/>
      <c r="J41" s="7"/>
    </row>
    <row r="42" spans="1:12" x14ac:dyDescent="0.2">
      <c r="B42" s="39" t="s">
        <v>252</v>
      </c>
      <c r="C42" s="12" t="s">
        <v>542</v>
      </c>
      <c r="E42" s="13"/>
      <c r="F42" s="86" t="s">
        <v>69</v>
      </c>
      <c r="G42" s="4" t="s">
        <v>717</v>
      </c>
      <c r="H42" s="220"/>
      <c r="I42" s="233" t="s">
        <v>1253</v>
      </c>
      <c r="J42" s="233" t="s">
        <v>1264</v>
      </c>
      <c r="K42" s="201"/>
    </row>
    <row r="43" spans="1:12" x14ac:dyDescent="0.2">
      <c r="B43" s="39" t="s">
        <v>253</v>
      </c>
      <c r="C43" s="12" t="s">
        <v>543</v>
      </c>
      <c r="E43" s="13"/>
      <c r="F43" s="86" t="s">
        <v>70</v>
      </c>
      <c r="G43" s="4" t="s">
        <v>717</v>
      </c>
      <c r="H43" s="220"/>
      <c r="I43" s="233">
        <v>7</v>
      </c>
      <c r="J43" s="233">
        <v>173</v>
      </c>
      <c r="K43" s="201"/>
    </row>
    <row r="44" spans="1:12" x14ac:dyDescent="0.2">
      <c r="B44" s="39" t="s">
        <v>254</v>
      </c>
      <c r="C44" s="12" t="s">
        <v>544</v>
      </c>
      <c r="E44" s="13"/>
      <c r="F44" s="86" t="s">
        <v>71</v>
      </c>
      <c r="G44" s="4" t="s">
        <v>717</v>
      </c>
      <c r="H44" s="220"/>
      <c r="I44" s="233"/>
      <c r="J44" s="233"/>
      <c r="K44" s="201"/>
    </row>
    <row r="45" spans="1:12" x14ac:dyDescent="0.2">
      <c r="B45" s="39" t="s">
        <v>598</v>
      </c>
      <c r="C45" s="12" t="s">
        <v>545</v>
      </c>
      <c r="E45" s="13"/>
      <c r="F45" s="86" t="s">
        <v>72</v>
      </c>
      <c r="G45" s="4" t="s">
        <v>717</v>
      </c>
      <c r="H45" s="220"/>
      <c r="I45" s="233"/>
      <c r="J45" s="233"/>
      <c r="K45" s="201"/>
    </row>
    <row r="46" spans="1:12" x14ac:dyDescent="0.2">
      <c r="B46" s="39" t="s">
        <v>599</v>
      </c>
      <c r="C46" s="12" t="s">
        <v>546</v>
      </c>
      <c r="E46" s="13"/>
      <c r="F46" s="86" t="s">
        <v>73</v>
      </c>
      <c r="G46" s="4" t="s">
        <v>717</v>
      </c>
      <c r="H46" s="220"/>
      <c r="I46" s="233" t="s">
        <v>1259</v>
      </c>
      <c r="J46" s="233" t="s">
        <v>1265</v>
      </c>
      <c r="K46" s="201"/>
    </row>
    <row r="47" spans="1:12" x14ac:dyDescent="0.2">
      <c r="B47" s="39" t="s">
        <v>600</v>
      </c>
      <c r="C47" s="12" t="s">
        <v>547</v>
      </c>
      <c r="E47" s="13"/>
      <c r="F47" s="86" t="s">
        <v>74</v>
      </c>
      <c r="G47" s="4" t="s">
        <v>717</v>
      </c>
      <c r="H47" s="220"/>
      <c r="I47" s="233" t="s">
        <v>1192</v>
      </c>
      <c r="J47" s="233" t="s">
        <v>1266</v>
      </c>
      <c r="K47" s="201"/>
    </row>
    <row r="48" spans="1:12" s="12" customFormat="1" x14ac:dyDescent="0.2">
      <c r="B48" s="46"/>
      <c r="E48" s="13"/>
      <c r="H48" s="220"/>
      <c r="I48" s="7"/>
      <c r="J48" s="7"/>
    </row>
    <row r="49" spans="2:12" x14ac:dyDescent="0.2">
      <c r="B49" s="39" t="s">
        <v>601</v>
      </c>
      <c r="C49" s="77" t="s">
        <v>649</v>
      </c>
      <c r="E49" s="14"/>
      <c r="F49" s="87" t="s">
        <v>676</v>
      </c>
      <c r="G49" s="2" t="s">
        <v>717</v>
      </c>
      <c r="H49" s="220"/>
      <c r="I49" s="233">
        <v>10000</v>
      </c>
      <c r="J49" s="233">
        <v>25000</v>
      </c>
      <c r="K49" s="201"/>
    </row>
    <row r="50" spans="2:12" s="12" customFormat="1" x14ac:dyDescent="0.2">
      <c r="B50" s="46"/>
      <c r="E50" s="13"/>
      <c r="H50" s="220"/>
      <c r="I50" s="7"/>
      <c r="J50" s="7"/>
    </row>
    <row r="51" spans="2:12" s="12" customFormat="1" x14ac:dyDescent="0.2">
      <c r="B51" s="57"/>
      <c r="C51" s="21" t="s">
        <v>169</v>
      </c>
      <c r="D51" s="21"/>
      <c r="E51" s="13"/>
      <c r="H51" s="220"/>
      <c r="I51" s="338"/>
      <c r="J51" s="338"/>
      <c r="K51" s="144"/>
    </row>
    <row r="52" spans="2:12" x14ac:dyDescent="0.2">
      <c r="B52" s="39" t="s">
        <v>602</v>
      </c>
      <c r="C52" s="25" t="s">
        <v>179</v>
      </c>
      <c r="D52" s="25"/>
      <c r="E52" s="14"/>
      <c r="F52" s="87" t="s">
        <v>197</v>
      </c>
      <c r="G52" s="2" t="s">
        <v>717</v>
      </c>
      <c r="H52" s="220"/>
      <c r="I52" s="233">
        <v>760000</v>
      </c>
      <c r="J52" s="233">
        <v>450000</v>
      </c>
      <c r="K52" s="201"/>
    </row>
    <row r="53" spans="2:12" x14ac:dyDescent="0.2">
      <c r="B53" s="39" t="s">
        <v>708</v>
      </c>
      <c r="C53" s="25" t="s">
        <v>180</v>
      </c>
      <c r="D53" s="25"/>
      <c r="E53" s="14"/>
      <c r="F53" s="87" t="s">
        <v>198</v>
      </c>
      <c r="G53" s="2" t="s">
        <v>717</v>
      </c>
      <c r="H53" s="220"/>
      <c r="I53" s="233">
        <v>770000</v>
      </c>
      <c r="J53" s="233">
        <v>475000</v>
      </c>
      <c r="K53" s="201"/>
    </row>
    <row r="54" spans="2:12" x14ac:dyDescent="0.2">
      <c r="B54" s="39" t="s">
        <v>709</v>
      </c>
      <c r="C54" s="25" t="s">
        <v>593</v>
      </c>
      <c r="D54" s="25"/>
      <c r="E54" s="14" t="s">
        <v>17</v>
      </c>
      <c r="F54" s="86" t="s">
        <v>233</v>
      </c>
      <c r="G54" s="4" t="s">
        <v>717</v>
      </c>
      <c r="H54" s="220"/>
      <c r="I54" s="349"/>
      <c r="J54" s="347" t="s">
        <v>1300</v>
      </c>
      <c r="K54" s="202"/>
      <c r="L54" s="3" t="s">
        <v>1279</v>
      </c>
    </row>
    <row r="55" spans="2:12" x14ac:dyDescent="0.2">
      <c r="B55" s="39" t="s">
        <v>603</v>
      </c>
      <c r="C55" s="25" t="s">
        <v>594</v>
      </c>
      <c r="D55" s="25"/>
      <c r="E55" s="14" t="s">
        <v>17</v>
      </c>
      <c r="F55" s="86" t="s">
        <v>234</v>
      </c>
      <c r="G55" s="4" t="s">
        <v>717</v>
      </c>
      <c r="H55" s="220"/>
      <c r="I55" s="349" t="s">
        <v>1210</v>
      </c>
      <c r="J55" s="347" t="s">
        <v>1301</v>
      </c>
      <c r="K55" s="202" t="s">
        <v>1210</v>
      </c>
      <c r="L55" s="3" t="s">
        <v>1279</v>
      </c>
    </row>
    <row r="56" spans="2:12" s="12" customFormat="1" x14ac:dyDescent="0.2">
      <c r="B56" s="46"/>
      <c r="E56" s="13"/>
      <c r="H56" s="220"/>
      <c r="I56" s="354"/>
      <c r="J56" s="354"/>
    </row>
    <row r="57" spans="2:12" x14ac:dyDescent="0.2">
      <c r="B57" s="39"/>
      <c r="C57" s="22" t="s">
        <v>165</v>
      </c>
      <c r="D57" s="22"/>
      <c r="E57" s="13"/>
      <c r="F57" s="12"/>
      <c r="H57" s="220"/>
      <c r="I57" s="354"/>
      <c r="J57" s="354"/>
    </row>
    <row r="58" spans="2:12" x14ac:dyDescent="0.2">
      <c r="B58" s="39"/>
      <c r="C58" s="41" t="s">
        <v>595</v>
      </c>
      <c r="D58" s="41"/>
      <c r="E58" s="13"/>
      <c r="F58" s="12"/>
      <c r="H58" s="220"/>
      <c r="I58" s="354"/>
      <c r="J58" s="354"/>
    </row>
    <row r="59" spans="2:12" outlineLevel="1" x14ac:dyDescent="0.2">
      <c r="B59" s="39" t="s">
        <v>604</v>
      </c>
      <c r="C59" s="12" t="s">
        <v>523</v>
      </c>
      <c r="E59" s="14"/>
      <c r="F59" s="87" t="s">
        <v>239</v>
      </c>
      <c r="G59" s="2" t="s">
        <v>717</v>
      </c>
      <c r="H59" s="220"/>
      <c r="I59" s="346">
        <f>+I52</f>
        <v>760000</v>
      </c>
      <c r="J59" s="346"/>
      <c r="K59" s="201"/>
    </row>
    <row r="60" spans="2:12" outlineLevel="1" x14ac:dyDescent="0.2">
      <c r="B60" s="39" t="s">
        <v>686</v>
      </c>
      <c r="C60" s="12" t="s">
        <v>524</v>
      </c>
      <c r="E60" s="14"/>
      <c r="F60" s="87" t="s">
        <v>173</v>
      </c>
      <c r="G60" s="2"/>
      <c r="H60" s="220"/>
      <c r="I60" s="346">
        <v>15000</v>
      </c>
      <c r="J60" s="346"/>
      <c r="K60" s="201"/>
    </row>
    <row r="61" spans="2:12" outlineLevel="1" x14ac:dyDescent="0.2">
      <c r="B61" s="39" t="s">
        <v>687</v>
      </c>
      <c r="C61" s="12" t="s">
        <v>569</v>
      </c>
      <c r="E61" s="14"/>
      <c r="F61" s="87" t="s">
        <v>174</v>
      </c>
      <c r="G61" s="2"/>
      <c r="H61" s="220"/>
      <c r="I61" s="337">
        <v>51</v>
      </c>
      <c r="J61" s="355"/>
      <c r="K61" s="202"/>
    </row>
    <row r="62" spans="2:12" s="93" customFormat="1" x14ac:dyDescent="0.2">
      <c r="B62" s="94" t="s">
        <v>688</v>
      </c>
      <c r="C62" s="158" t="s">
        <v>220</v>
      </c>
      <c r="D62" s="158"/>
      <c r="E62" s="95"/>
      <c r="F62" s="87" t="s">
        <v>65</v>
      </c>
      <c r="G62" s="96" t="s">
        <v>717</v>
      </c>
      <c r="H62" s="220"/>
      <c r="I62" s="337">
        <f>ROUNDUP((I59*I61)/100,0)</f>
        <v>387600</v>
      </c>
      <c r="J62" s="355" t="s">
        <v>1210</v>
      </c>
      <c r="K62" s="202" t="s">
        <v>1210</v>
      </c>
    </row>
    <row r="63" spans="2:12" s="162" customFormat="1" ht="15" x14ac:dyDescent="0.25">
      <c r="B63" s="159"/>
      <c r="C63" s="153" t="s">
        <v>243</v>
      </c>
      <c r="D63" s="160"/>
      <c r="E63" s="161"/>
      <c r="H63" s="220"/>
      <c r="I63" s="356"/>
      <c r="J63" s="356"/>
    </row>
    <row r="64" spans="2:12" outlineLevel="1" x14ac:dyDescent="0.2">
      <c r="B64" s="39" t="s">
        <v>689</v>
      </c>
      <c r="C64" s="12" t="s">
        <v>523</v>
      </c>
      <c r="E64" s="14"/>
      <c r="F64" s="87" t="s">
        <v>240</v>
      </c>
      <c r="G64" s="2" t="s">
        <v>717</v>
      </c>
      <c r="H64" s="220"/>
      <c r="I64" s="337"/>
      <c r="J64" s="363">
        <f>+J52+ROUNDUP(((J53-J80-J52)*(31+31+30+31+30+31)/365),0)</f>
        <v>450000</v>
      </c>
      <c r="K64" s="201"/>
    </row>
    <row r="65" spans="2:11" outlineLevel="1" x14ac:dyDescent="0.2">
      <c r="B65" s="39" t="s">
        <v>690</v>
      </c>
      <c r="C65" s="12" t="s">
        <v>524</v>
      </c>
      <c r="E65" s="14"/>
      <c r="F65" s="87" t="s">
        <v>200</v>
      </c>
      <c r="G65" s="2" t="s">
        <v>717</v>
      </c>
      <c r="H65" s="220"/>
      <c r="I65" s="337"/>
      <c r="J65" s="337">
        <v>10000</v>
      </c>
      <c r="K65" s="201"/>
    </row>
    <row r="66" spans="2:11" outlineLevel="1" x14ac:dyDescent="0.2">
      <c r="B66" s="39" t="s">
        <v>691</v>
      </c>
      <c r="C66" s="12" t="s">
        <v>569</v>
      </c>
      <c r="E66" s="14"/>
      <c r="F66" s="87" t="s">
        <v>204</v>
      </c>
      <c r="G66" s="2" t="s">
        <v>717</v>
      </c>
      <c r="H66" s="220"/>
      <c r="I66" s="355"/>
      <c r="J66" s="337">
        <v>56</v>
      </c>
      <c r="K66" s="202"/>
    </row>
    <row r="67" spans="2:11" s="93" customFormat="1" x14ac:dyDescent="0.2">
      <c r="B67" s="39" t="s">
        <v>692</v>
      </c>
      <c r="C67" s="158" t="s">
        <v>220</v>
      </c>
      <c r="D67" s="158"/>
      <c r="E67" s="95"/>
      <c r="F67" s="96" t="s">
        <v>155</v>
      </c>
      <c r="G67" s="96" t="s">
        <v>717</v>
      </c>
      <c r="H67" s="220"/>
      <c r="I67" s="355" t="s">
        <v>1210</v>
      </c>
      <c r="J67" s="337">
        <f>ROUNDUP((J64*J66)/100,0)</f>
        <v>252000</v>
      </c>
      <c r="K67" s="202" t="s">
        <v>1210</v>
      </c>
    </row>
    <row r="68" spans="2:11" x14ac:dyDescent="0.2">
      <c r="B68" s="39"/>
      <c r="C68" s="41" t="s">
        <v>244</v>
      </c>
      <c r="D68" s="41"/>
      <c r="E68" s="14"/>
      <c r="F68" s="12"/>
      <c r="H68" s="220"/>
      <c r="I68" s="341"/>
      <c r="J68" s="341"/>
    </row>
    <row r="69" spans="2:11" outlineLevel="1" x14ac:dyDescent="0.2">
      <c r="B69" s="39" t="s">
        <v>693</v>
      </c>
      <c r="C69" s="12" t="s">
        <v>523</v>
      </c>
      <c r="E69" s="14"/>
      <c r="F69" s="87" t="s">
        <v>241</v>
      </c>
      <c r="G69" s="2" t="s">
        <v>717</v>
      </c>
      <c r="H69" s="220"/>
      <c r="I69" s="355" t="s">
        <v>1210</v>
      </c>
      <c r="J69" s="364">
        <f>+J52+ROUNDDOWN(((J53-J80-J52)*(31+31+30+31)/365),0)</f>
        <v>450000</v>
      </c>
      <c r="K69" s="202" t="s">
        <v>1210</v>
      </c>
    </row>
    <row r="70" spans="2:11" outlineLevel="1" x14ac:dyDescent="0.2">
      <c r="B70" s="39" t="s">
        <v>694</v>
      </c>
      <c r="C70" s="12" t="s">
        <v>524</v>
      </c>
      <c r="E70" s="14"/>
      <c r="F70" s="87" t="s">
        <v>202</v>
      </c>
      <c r="G70" s="2" t="s">
        <v>717</v>
      </c>
      <c r="H70" s="220"/>
      <c r="I70" s="355" t="s">
        <v>1210</v>
      </c>
      <c r="J70" s="337">
        <v>10000</v>
      </c>
      <c r="K70" s="202" t="s">
        <v>1210</v>
      </c>
    </row>
    <row r="71" spans="2:11" outlineLevel="1" x14ac:dyDescent="0.2">
      <c r="B71" s="39" t="s">
        <v>695</v>
      </c>
      <c r="C71" s="12" t="s">
        <v>569</v>
      </c>
      <c r="E71" s="14"/>
      <c r="F71" s="87" t="s">
        <v>206</v>
      </c>
      <c r="G71" s="2" t="s">
        <v>717</v>
      </c>
      <c r="H71" s="220"/>
      <c r="I71" s="355" t="s">
        <v>1210</v>
      </c>
      <c r="J71" s="337">
        <v>56</v>
      </c>
      <c r="K71" s="202" t="s">
        <v>1210</v>
      </c>
    </row>
    <row r="72" spans="2:11" s="93" customFormat="1" x14ac:dyDescent="0.2">
      <c r="B72" s="39" t="s">
        <v>696</v>
      </c>
      <c r="C72" s="158" t="s">
        <v>220</v>
      </c>
      <c r="D72" s="158"/>
      <c r="E72" s="95"/>
      <c r="F72" s="96" t="s">
        <v>157</v>
      </c>
      <c r="G72" s="96" t="s">
        <v>717</v>
      </c>
      <c r="H72" s="220"/>
      <c r="I72" s="355" t="s">
        <v>1210</v>
      </c>
      <c r="J72" s="337">
        <f>ROUNDUP((J69*J71)/100,0)</f>
        <v>252000</v>
      </c>
      <c r="K72" s="202" t="s">
        <v>1210</v>
      </c>
    </row>
    <row r="73" spans="2:11" x14ac:dyDescent="0.2">
      <c r="B73" s="39"/>
      <c r="C73" s="41" t="s">
        <v>596</v>
      </c>
      <c r="D73" s="41"/>
      <c r="E73" s="14"/>
      <c r="F73" s="12"/>
      <c r="H73" s="220"/>
      <c r="I73" s="341"/>
      <c r="J73" s="341"/>
    </row>
    <row r="74" spans="2:11" outlineLevel="1" x14ac:dyDescent="0.2">
      <c r="B74" s="39" t="s">
        <v>697</v>
      </c>
      <c r="C74" s="12" t="s">
        <v>523</v>
      </c>
      <c r="E74" s="14"/>
      <c r="F74" s="87" t="s">
        <v>242</v>
      </c>
      <c r="G74" s="2" t="s">
        <v>717</v>
      </c>
      <c r="H74" s="220"/>
      <c r="I74" s="351">
        <v>760000</v>
      </c>
      <c r="J74" s="355" t="s">
        <v>1210</v>
      </c>
      <c r="K74" s="202" t="s">
        <v>1210</v>
      </c>
    </row>
    <row r="75" spans="2:11" outlineLevel="1" x14ac:dyDescent="0.2">
      <c r="B75" s="39" t="s">
        <v>698</v>
      </c>
      <c r="C75" s="12" t="s">
        <v>524</v>
      </c>
      <c r="E75" s="14"/>
      <c r="F75" s="87" t="s">
        <v>177</v>
      </c>
      <c r="G75" s="2" t="s">
        <v>717</v>
      </c>
      <c r="H75" s="220"/>
      <c r="I75" s="337">
        <v>15000</v>
      </c>
      <c r="J75" s="355" t="s">
        <v>1210</v>
      </c>
      <c r="K75" s="202" t="s">
        <v>1210</v>
      </c>
    </row>
    <row r="76" spans="2:11" outlineLevel="1" x14ac:dyDescent="0.2">
      <c r="B76" s="39" t="s">
        <v>699</v>
      </c>
      <c r="C76" s="12" t="s">
        <v>569</v>
      </c>
      <c r="E76" s="14"/>
      <c r="F76" s="87" t="s">
        <v>178</v>
      </c>
      <c r="G76" s="2" t="s">
        <v>717</v>
      </c>
      <c r="H76" s="220"/>
      <c r="I76" s="337">
        <v>51</v>
      </c>
      <c r="J76" s="355" t="s">
        <v>1210</v>
      </c>
      <c r="K76" s="202" t="s">
        <v>1210</v>
      </c>
    </row>
    <row r="77" spans="2:11" s="93" customFormat="1" x14ac:dyDescent="0.2">
      <c r="B77" s="94" t="s">
        <v>700</v>
      </c>
      <c r="C77" s="158" t="s">
        <v>220</v>
      </c>
      <c r="D77" s="158"/>
      <c r="E77" s="95"/>
      <c r="F77" s="96" t="s">
        <v>159</v>
      </c>
      <c r="G77" s="96" t="s">
        <v>717</v>
      </c>
      <c r="H77" s="220"/>
      <c r="I77" s="337">
        <f>ROUNDUP((I74*I76)/100,0)</f>
        <v>387600</v>
      </c>
      <c r="J77" s="355" t="s">
        <v>1210</v>
      </c>
      <c r="K77" s="202" t="s">
        <v>1210</v>
      </c>
    </row>
    <row r="78" spans="2:11" x14ac:dyDescent="0.2">
      <c r="B78" s="39"/>
      <c r="E78" s="14"/>
      <c r="F78" s="12"/>
      <c r="H78" s="220"/>
    </row>
    <row r="79" spans="2:11" s="12" customFormat="1" outlineLevel="1" x14ac:dyDescent="0.2">
      <c r="H79" s="220"/>
    </row>
    <row r="80" spans="2:11" outlineLevel="1" x14ac:dyDescent="0.2">
      <c r="B80" s="39" t="s">
        <v>701</v>
      </c>
      <c r="C80" s="77" t="s">
        <v>668</v>
      </c>
      <c r="E80" s="14"/>
      <c r="F80" s="87" t="s">
        <v>677</v>
      </c>
      <c r="G80" s="2" t="s">
        <v>717</v>
      </c>
      <c r="H80" s="220"/>
      <c r="I80" s="214">
        <v>10000</v>
      </c>
      <c r="J80" s="214">
        <v>25000</v>
      </c>
      <c r="K80" s="202"/>
    </row>
    <row r="81" spans="2:11" s="162" customFormat="1" ht="15" x14ac:dyDescent="0.25">
      <c r="B81" s="94" t="s">
        <v>605</v>
      </c>
      <c r="C81" s="157" t="s">
        <v>669</v>
      </c>
      <c r="D81" s="93"/>
      <c r="E81" s="95"/>
      <c r="F81" s="87" t="s">
        <v>673</v>
      </c>
      <c r="G81" s="96" t="s">
        <v>717</v>
      </c>
      <c r="H81" s="220"/>
      <c r="I81" s="202" t="s">
        <v>1210</v>
      </c>
      <c r="J81" s="202" t="s">
        <v>1210</v>
      </c>
      <c r="K81" s="202" t="s">
        <v>1210</v>
      </c>
    </row>
    <row r="82" spans="2:11" s="163" customFormat="1" ht="14.25" x14ac:dyDescent="0.2">
      <c r="H82" s="220"/>
    </row>
    <row r="83" spans="2:11" x14ac:dyDescent="0.2">
      <c r="B83" s="39"/>
      <c r="C83" s="21" t="s">
        <v>195</v>
      </c>
      <c r="D83" s="21"/>
      <c r="E83" s="14"/>
      <c r="F83" s="12"/>
      <c r="H83" s="220"/>
    </row>
    <row r="84" spans="2:11" x14ac:dyDescent="0.2">
      <c r="B84" s="39" t="s">
        <v>606</v>
      </c>
      <c r="C84" s="12" t="s">
        <v>529</v>
      </c>
      <c r="E84" s="14"/>
      <c r="F84" s="86" t="s">
        <v>75</v>
      </c>
      <c r="G84" s="4" t="s">
        <v>717</v>
      </c>
      <c r="H84" s="220"/>
      <c r="I84" s="201" t="s">
        <v>1237</v>
      </c>
      <c r="J84" s="201" t="s">
        <v>1238</v>
      </c>
      <c r="K84" s="201"/>
    </row>
    <row r="85" spans="2:11" x14ac:dyDescent="0.2">
      <c r="B85" s="39" t="s">
        <v>607</v>
      </c>
      <c r="C85" s="12" t="s">
        <v>530</v>
      </c>
      <c r="E85" s="14"/>
      <c r="F85" s="97" t="s">
        <v>77</v>
      </c>
      <c r="G85" s="98" t="s">
        <v>717</v>
      </c>
      <c r="H85" s="220"/>
      <c r="I85" s="201">
        <v>4250</v>
      </c>
      <c r="J85" s="201">
        <v>1000</v>
      </c>
      <c r="K85" s="201"/>
    </row>
    <row r="86" spans="2:11" x14ac:dyDescent="0.2">
      <c r="B86" s="39" t="s">
        <v>608</v>
      </c>
      <c r="C86" s="12" t="s">
        <v>531</v>
      </c>
      <c r="E86" s="14"/>
      <c r="F86" s="86" t="s">
        <v>78</v>
      </c>
      <c r="G86" s="4" t="s">
        <v>717</v>
      </c>
      <c r="H86" s="220"/>
      <c r="I86" s="201" t="s">
        <v>1241</v>
      </c>
      <c r="J86" s="201" t="s">
        <v>1239</v>
      </c>
      <c r="K86" s="201"/>
    </row>
    <row r="87" spans="2:11" x14ac:dyDescent="0.2">
      <c r="B87" s="39" t="s">
        <v>609</v>
      </c>
      <c r="C87" s="12" t="s">
        <v>532</v>
      </c>
      <c r="E87" s="14"/>
      <c r="F87" s="87" t="s">
        <v>80</v>
      </c>
      <c r="G87" s="2" t="s">
        <v>717</v>
      </c>
      <c r="H87" s="220"/>
      <c r="I87" s="201">
        <v>4250</v>
      </c>
      <c r="J87" s="201">
        <v>1000</v>
      </c>
      <c r="K87" s="201"/>
    </row>
    <row r="88" spans="2:11" x14ac:dyDescent="0.2">
      <c r="B88" s="39" t="s">
        <v>610</v>
      </c>
      <c r="C88" s="12" t="s">
        <v>533</v>
      </c>
      <c r="E88" s="14"/>
      <c r="F88" s="86" t="s">
        <v>81</v>
      </c>
      <c r="G88" s="4" t="s">
        <v>717</v>
      </c>
      <c r="H88" s="220"/>
      <c r="I88" s="201" t="s">
        <v>1240</v>
      </c>
      <c r="J88" s="201" t="s">
        <v>1242</v>
      </c>
      <c r="K88" s="201"/>
    </row>
    <row r="89" spans="2:11" x14ac:dyDescent="0.2">
      <c r="B89" s="39" t="s">
        <v>611</v>
      </c>
      <c r="C89" s="12" t="s">
        <v>534</v>
      </c>
      <c r="E89" s="14"/>
      <c r="F89" s="87" t="s">
        <v>83</v>
      </c>
      <c r="G89" s="2" t="s">
        <v>717</v>
      </c>
      <c r="H89" s="220"/>
      <c r="I89" s="201">
        <v>4350</v>
      </c>
      <c r="J89" s="201">
        <v>1000</v>
      </c>
      <c r="K89" s="201"/>
    </row>
    <row r="90" spans="2:11" x14ac:dyDescent="0.2">
      <c r="B90" s="39" t="s">
        <v>612</v>
      </c>
      <c r="C90" s="12" t="s">
        <v>535</v>
      </c>
      <c r="E90" s="14"/>
      <c r="F90" s="86" t="s">
        <v>84</v>
      </c>
      <c r="G90" s="4" t="s">
        <v>717</v>
      </c>
      <c r="H90" s="220"/>
      <c r="I90" s="201"/>
      <c r="J90" s="201"/>
      <c r="K90" s="201"/>
    </row>
    <row r="91" spans="2:11" x14ac:dyDescent="0.2">
      <c r="B91" s="39" t="s">
        <v>613</v>
      </c>
      <c r="C91" s="12" t="s">
        <v>536</v>
      </c>
      <c r="E91" s="14"/>
      <c r="F91" s="87" t="s">
        <v>86</v>
      </c>
      <c r="G91" s="2" t="s">
        <v>717</v>
      </c>
      <c r="H91" s="220"/>
      <c r="I91" s="201"/>
      <c r="J91" s="201"/>
      <c r="K91" s="201"/>
    </row>
    <row r="92" spans="2:11" x14ac:dyDescent="0.2">
      <c r="B92" s="39" t="s">
        <v>614</v>
      </c>
      <c r="C92" s="12" t="s">
        <v>537</v>
      </c>
      <c r="E92" s="14"/>
      <c r="F92" s="86" t="s">
        <v>87</v>
      </c>
      <c r="G92" s="4" t="s">
        <v>717</v>
      </c>
      <c r="H92" s="220"/>
      <c r="I92" s="201"/>
      <c r="J92" s="201"/>
      <c r="K92" s="201"/>
    </row>
    <row r="93" spans="2:11" x14ac:dyDescent="0.2">
      <c r="B93" s="39" t="s">
        <v>615</v>
      </c>
      <c r="C93" s="12" t="s">
        <v>538</v>
      </c>
      <c r="E93" s="14"/>
      <c r="F93" s="87" t="s">
        <v>89</v>
      </c>
      <c r="G93" s="2" t="s">
        <v>717</v>
      </c>
      <c r="H93" s="220"/>
      <c r="I93" s="201"/>
      <c r="J93" s="201"/>
      <c r="K93" s="201"/>
    </row>
    <row r="94" spans="2:11" x14ac:dyDescent="0.2">
      <c r="B94" s="39"/>
      <c r="E94" s="14"/>
      <c r="F94" s="12"/>
      <c r="H94" s="220"/>
    </row>
    <row r="95" spans="2:11" s="9" customFormat="1" x14ac:dyDescent="0.2">
      <c r="B95" s="52">
        <v>2</v>
      </c>
      <c r="C95" s="50" t="s">
        <v>27</v>
      </c>
      <c r="D95" s="50"/>
      <c r="E95" s="82"/>
      <c r="F95" s="83"/>
      <c r="G95" s="82" t="s">
        <v>62</v>
      </c>
      <c r="H95" s="216"/>
    </row>
    <row r="96" spans="2:11" x14ac:dyDescent="0.2">
      <c r="B96" s="39"/>
      <c r="C96" s="15"/>
      <c r="D96" s="15"/>
      <c r="E96" s="13"/>
      <c r="F96" s="12"/>
      <c r="H96" s="216"/>
    </row>
    <row r="97" spans="2:11" x14ac:dyDescent="0.2">
      <c r="B97" s="39"/>
      <c r="E97" s="13"/>
      <c r="F97" s="84" t="s">
        <v>67</v>
      </c>
      <c r="G97" s="85" t="s">
        <v>68</v>
      </c>
      <c r="H97" s="216"/>
      <c r="I97" s="84" t="s">
        <v>67</v>
      </c>
      <c r="J97" s="265" t="s">
        <v>68</v>
      </c>
    </row>
    <row r="98" spans="2:11" x14ac:dyDescent="0.2">
      <c r="B98" s="39" t="s">
        <v>255</v>
      </c>
      <c r="C98" s="12" t="s">
        <v>153</v>
      </c>
      <c r="E98" s="13"/>
      <c r="F98" s="86" t="s">
        <v>111</v>
      </c>
      <c r="G98" s="4" t="s">
        <v>717</v>
      </c>
      <c r="H98" s="216"/>
      <c r="I98" s="263" t="s">
        <v>1247</v>
      </c>
      <c r="J98" s="201" t="s">
        <v>1248</v>
      </c>
    </row>
    <row r="99" spans="2:11" x14ac:dyDescent="0.2">
      <c r="B99" s="39" t="s">
        <v>616</v>
      </c>
      <c r="C99" s="12" t="s">
        <v>510</v>
      </c>
      <c r="E99" s="14"/>
      <c r="F99" s="86" t="s">
        <v>113</v>
      </c>
      <c r="G99" s="4" t="s">
        <v>717</v>
      </c>
      <c r="H99" s="216"/>
      <c r="I99" s="263">
        <v>1100</v>
      </c>
      <c r="J99" s="201">
        <v>600</v>
      </c>
    </row>
    <row r="100" spans="2:11" x14ac:dyDescent="0.2">
      <c r="B100" s="39" t="s">
        <v>617</v>
      </c>
      <c r="C100" s="12" t="s">
        <v>557</v>
      </c>
      <c r="E100" s="14"/>
      <c r="F100" s="86" t="s">
        <v>115</v>
      </c>
      <c r="G100" s="4" t="s">
        <v>717</v>
      </c>
      <c r="H100" s="216"/>
      <c r="I100" s="263">
        <v>32000</v>
      </c>
      <c r="J100" s="201">
        <v>37500</v>
      </c>
    </row>
    <row r="101" spans="2:11" x14ac:dyDescent="0.2">
      <c r="B101" s="39" t="s">
        <v>618</v>
      </c>
      <c r="C101" s="12" t="s">
        <v>558</v>
      </c>
      <c r="E101" s="14"/>
      <c r="F101" s="86" t="s">
        <v>117</v>
      </c>
      <c r="G101" s="4" t="s">
        <v>717</v>
      </c>
      <c r="H101" s="216"/>
      <c r="I101" s="263">
        <v>33000</v>
      </c>
      <c r="J101" s="201">
        <v>38000</v>
      </c>
    </row>
    <row r="102" spans="2:11" x14ac:dyDescent="0.2">
      <c r="B102" s="39" t="s">
        <v>619</v>
      </c>
      <c r="C102" s="12" t="s">
        <v>218</v>
      </c>
      <c r="E102" s="14"/>
      <c r="F102" s="86" t="s">
        <v>119</v>
      </c>
      <c r="G102" s="4" t="s">
        <v>717</v>
      </c>
      <c r="H102" s="216"/>
      <c r="I102" s="263">
        <v>2500</v>
      </c>
      <c r="J102" s="201">
        <v>3500</v>
      </c>
    </row>
    <row r="103" spans="2:11" x14ac:dyDescent="0.2">
      <c r="B103" s="39" t="s">
        <v>620</v>
      </c>
      <c r="C103" s="12" t="s">
        <v>219</v>
      </c>
      <c r="E103" s="14"/>
      <c r="F103" s="86" t="s">
        <v>121</v>
      </c>
      <c r="G103" s="4" t="s">
        <v>717</v>
      </c>
      <c r="H103" s="216"/>
      <c r="I103" s="263">
        <v>2600</v>
      </c>
      <c r="J103" s="201">
        <v>3600</v>
      </c>
    </row>
    <row r="104" spans="2:11" x14ac:dyDescent="0.2">
      <c r="B104" s="39"/>
      <c r="E104" s="13"/>
      <c r="F104" s="12"/>
      <c r="H104" s="216"/>
    </row>
    <row r="105" spans="2:11" s="9" customFormat="1" x14ac:dyDescent="0.2">
      <c r="B105" s="52">
        <v>3</v>
      </c>
      <c r="C105" s="50" t="s">
        <v>28</v>
      </c>
      <c r="D105" s="50"/>
      <c r="E105" s="82"/>
      <c r="F105" s="83"/>
      <c r="G105" s="82" t="s">
        <v>62</v>
      </c>
      <c r="H105" s="216"/>
      <c r="K105" s="3"/>
    </row>
    <row r="106" spans="2:11" x14ac:dyDescent="0.2">
      <c r="B106" s="39"/>
      <c r="C106" s="15"/>
      <c r="D106" s="15"/>
      <c r="E106" s="13"/>
      <c r="F106" s="12"/>
      <c r="H106" s="216"/>
    </row>
    <row r="107" spans="2:11" x14ac:dyDescent="0.2">
      <c r="B107" s="39"/>
      <c r="E107" s="14"/>
      <c r="F107" s="84" t="s">
        <v>67</v>
      </c>
      <c r="G107" s="85" t="s">
        <v>68</v>
      </c>
      <c r="H107" s="216"/>
      <c r="I107" s="84" t="s">
        <v>67</v>
      </c>
      <c r="J107" s="272" t="s">
        <v>68</v>
      </c>
    </row>
    <row r="108" spans="2:11" x14ac:dyDescent="0.2">
      <c r="B108" s="39" t="s">
        <v>260</v>
      </c>
      <c r="C108" s="12" t="s">
        <v>527</v>
      </c>
      <c r="E108" s="14"/>
      <c r="F108" s="86" t="s">
        <v>136</v>
      </c>
      <c r="G108" s="4" t="s">
        <v>717</v>
      </c>
      <c r="H108" s="216"/>
      <c r="I108" s="263" t="s">
        <v>1170</v>
      </c>
      <c r="J108" s="201" t="s">
        <v>1244</v>
      </c>
    </row>
    <row r="109" spans="2:11" x14ac:dyDescent="0.2">
      <c r="B109" s="39" t="s">
        <v>263</v>
      </c>
      <c r="C109" s="12" t="s">
        <v>559</v>
      </c>
      <c r="E109" s="14"/>
      <c r="F109" s="86" t="s">
        <v>138</v>
      </c>
      <c r="G109" s="4" t="s">
        <v>717</v>
      </c>
      <c r="H109" s="216"/>
      <c r="I109" s="263">
        <v>15375</v>
      </c>
      <c r="J109" s="201">
        <v>16275</v>
      </c>
    </row>
    <row r="110" spans="2:11" x14ac:dyDescent="0.2">
      <c r="B110" s="39" t="s">
        <v>264</v>
      </c>
      <c r="C110" s="12" t="s">
        <v>562</v>
      </c>
      <c r="E110" s="14"/>
      <c r="F110" s="86" t="s">
        <v>140</v>
      </c>
      <c r="G110" s="4" t="s">
        <v>717</v>
      </c>
      <c r="H110" s="216"/>
      <c r="I110" s="263">
        <v>2275</v>
      </c>
      <c r="J110" s="201">
        <v>-7275</v>
      </c>
    </row>
    <row r="111" spans="2:11" x14ac:dyDescent="0.2">
      <c r="B111" s="39"/>
      <c r="E111" s="14"/>
      <c r="F111" s="12"/>
      <c r="H111" s="216"/>
    </row>
    <row r="112" spans="2:11" s="9" customFormat="1" x14ac:dyDescent="0.2">
      <c r="B112" s="52">
        <v>4</v>
      </c>
      <c r="C112" s="50" t="s">
        <v>30</v>
      </c>
      <c r="D112" s="50"/>
      <c r="E112" s="82"/>
      <c r="F112" s="83"/>
      <c r="G112" s="82" t="s">
        <v>62</v>
      </c>
      <c r="H112" s="216"/>
      <c r="K112" s="3"/>
    </row>
    <row r="113" spans="2:10" x14ac:dyDescent="0.2">
      <c r="B113" s="39"/>
      <c r="C113" s="15" t="s">
        <v>163</v>
      </c>
      <c r="D113" s="15"/>
      <c r="E113" s="13"/>
      <c r="F113" s="12"/>
      <c r="H113" s="216"/>
    </row>
    <row r="114" spans="2:10" x14ac:dyDescent="0.2">
      <c r="B114" s="39"/>
      <c r="E114" s="14"/>
      <c r="F114" s="84" t="s">
        <v>67</v>
      </c>
      <c r="G114" s="85" t="s">
        <v>68</v>
      </c>
      <c r="H114" s="220"/>
      <c r="I114" s="84" t="s">
        <v>67</v>
      </c>
      <c r="J114" s="266" t="s">
        <v>68</v>
      </c>
    </row>
    <row r="115" spans="2:10" x14ac:dyDescent="0.2">
      <c r="B115" s="39" t="s">
        <v>268</v>
      </c>
      <c r="C115" s="12" t="s">
        <v>570</v>
      </c>
      <c r="E115" s="14"/>
      <c r="F115" s="86" t="s">
        <v>636</v>
      </c>
      <c r="G115" s="4" t="s">
        <v>717</v>
      </c>
      <c r="H115" s="220"/>
      <c r="I115" s="201" t="s">
        <v>1171</v>
      </c>
      <c r="J115" s="201" t="s">
        <v>1251</v>
      </c>
    </row>
    <row r="116" spans="2:10" x14ac:dyDescent="0.2">
      <c r="B116" s="39" t="s">
        <v>621</v>
      </c>
      <c r="C116" s="12" t="s">
        <v>559</v>
      </c>
      <c r="E116" s="14"/>
      <c r="F116" s="87" t="s">
        <v>145</v>
      </c>
      <c r="G116" s="2" t="s">
        <v>717</v>
      </c>
      <c r="H116" s="220"/>
      <c r="I116" s="201">
        <v>7778</v>
      </c>
      <c r="J116" s="201">
        <v>7073</v>
      </c>
    </row>
    <row r="117" spans="2:10" x14ac:dyDescent="0.2">
      <c r="B117" s="39" t="s">
        <v>622</v>
      </c>
      <c r="C117" s="12" t="s">
        <v>562</v>
      </c>
      <c r="E117" s="14"/>
      <c r="F117" s="87" t="s">
        <v>147</v>
      </c>
      <c r="G117" s="2" t="s">
        <v>717</v>
      </c>
      <c r="H117" s="220"/>
      <c r="I117" s="201">
        <v>71</v>
      </c>
      <c r="J117" s="201">
        <v>92</v>
      </c>
    </row>
    <row r="118" spans="2:10" x14ac:dyDescent="0.2">
      <c r="B118" s="39"/>
      <c r="E118" s="14"/>
      <c r="F118" s="12"/>
      <c r="H118" s="220"/>
    </row>
    <row r="119" spans="2:10" s="38" customFormat="1" x14ac:dyDescent="0.2">
      <c r="B119" s="100" t="s">
        <v>471</v>
      </c>
      <c r="C119" s="101"/>
      <c r="D119" s="101"/>
      <c r="E119" s="102"/>
      <c r="F119" s="101"/>
      <c r="G119" s="101"/>
      <c r="H119" s="220"/>
    </row>
    <row r="120" spans="2:10" s="12" customFormat="1" x14ac:dyDescent="0.2">
      <c r="B120" s="57"/>
      <c r="C120" s="36"/>
      <c r="D120" s="36"/>
      <c r="E120" s="13"/>
      <c r="H120" s="216"/>
    </row>
    <row r="121" spans="2:10" ht="14.25" customHeight="1" x14ac:dyDescent="0.2">
      <c r="B121" s="58">
        <v>5</v>
      </c>
      <c r="C121" s="43" t="s">
        <v>189</v>
      </c>
      <c r="D121" s="43"/>
      <c r="E121" s="73"/>
      <c r="F121" s="43"/>
    </row>
    <row r="122" spans="2:10" x14ac:dyDescent="0.2">
      <c r="B122" s="62" t="s">
        <v>271</v>
      </c>
      <c r="C122" s="25" t="s">
        <v>539</v>
      </c>
      <c r="D122" s="25"/>
      <c r="E122" s="1" t="s">
        <v>718</v>
      </c>
      <c r="F122" s="1"/>
      <c r="G122" s="106" t="s">
        <v>61</v>
      </c>
      <c r="H122" s="152"/>
      <c r="I122" s="278">
        <f>SUM(I85:K85)+SUM(I87:K87)+SUM(I89:K89)+SUM(I91:K91)+SUM(I93:K93)</f>
        <v>15850</v>
      </c>
    </row>
    <row r="123" spans="2:10" s="12" customFormat="1" x14ac:dyDescent="0.2">
      <c r="B123" s="62"/>
      <c r="C123" s="24"/>
      <c r="D123" s="24"/>
      <c r="E123" s="1"/>
      <c r="F123" s="1"/>
      <c r="H123" s="216"/>
      <c r="J123" s="3"/>
    </row>
    <row r="124" spans="2:10" x14ac:dyDescent="0.2">
      <c r="B124" s="62" t="s">
        <v>272</v>
      </c>
      <c r="C124" s="25" t="s">
        <v>625</v>
      </c>
      <c r="D124" s="25"/>
      <c r="E124" s="164" t="s">
        <v>719</v>
      </c>
      <c r="F124" s="106" t="s">
        <v>222</v>
      </c>
      <c r="G124" s="290">
        <f>SUM(I77:K77)</f>
        <v>387600</v>
      </c>
      <c r="H124" s="216"/>
    </row>
    <row r="125" spans="2:10" x14ac:dyDescent="0.2">
      <c r="B125" s="62" t="s">
        <v>273</v>
      </c>
      <c r="C125" s="25" t="s">
        <v>626</v>
      </c>
      <c r="D125" s="25"/>
      <c r="E125" s="164" t="s">
        <v>720</v>
      </c>
      <c r="F125" s="106" t="s">
        <v>221</v>
      </c>
      <c r="G125" s="290">
        <f>SUM(I62:K62)</f>
        <v>387600</v>
      </c>
      <c r="H125" s="216"/>
    </row>
    <row r="126" spans="2:10" x14ac:dyDescent="0.2">
      <c r="B126" s="62" t="s">
        <v>274</v>
      </c>
      <c r="C126" s="25" t="s">
        <v>487</v>
      </c>
      <c r="D126" s="25"/>
      <c r="E126" s="164" t="s">
        <v>721</v>
      </c>
      <c r="F126" s="106" t="s">
        <v>223</v>
      </c>
      <c r="G126" s="290">
        <f>SUM(I67:K67)</f>
        <v>252000</v>
      </c>
      <c r="H126" s="216"/>
    </row>
    <row r="127" spans="2:10" x14ac:dyDescent="0.2">
      <c r="B127" s="62" t="s">
        <v>275</v>
      </c>
      <c r="C127" s="25" t="s">
        <v>483</v>
      </c>
      <c r="D127" s="25"/>
      <c r="E127" s="164" t="s">
        <v>722</v>
      </c>
      <c r="F127" s="106" t="s">
        <v>224</v>
      </c>
      <c r="G127" s="290">
        <f>SUM(I72:K72)</f>
        <v>252000</v>
      </c>
      <c r="H127" s="216"/>
    </row>
    <row r="128" spans="2:10" ht="13.5" thickBot="1" x14ac:dyDescent="0.25">
      <c r="B128" s="62" t="s">
        <v>276</v>
      </c>
      <c r="C128" s="81" t="s">
        <v>684</v>
      </c>
      <c r="D128" s="25"/>
      <c r="E128" s="164" t="s">
        <v>723</v>
      </c>
      <c r="F128" s="112" t="s">
        <v>674</v>
      </c>
      <c r="G128" s="291">
        <f>SUM(I81:K81)</f>
        <v>0</v>
      </c>
      <c r="H128" s="216"/>
    </row>
    <row r="129" spans="2:10" ht="13.5" thickBot="1" x14ac:dyDescent="0.25">
      <c r="B129" s="62" t="s">
        <v>623</v>
      </c>
      <c r="C129" s="25" t="s">
        <v>486</v>
      </c>
      <c r="D129" s="25"/>
      <c r="E129" s="165" t="s">
        <v>724</v>
      </c>
      <c r="F129" s="80" t="s">
        <v>250</v>
      </c>
      <c r="G129" s="112" t="s">
        <v>225</v>
      </c>
      <c r="H129" s="152"/>
      <c r="I129" s="334">
        <f>+G124-G125-G126+G127-G128</f>
        <v>0</v>
      </c>
    </row>
    <row r="130" spans="2:10" ht="14.25" customHeight="1" thickBot="1" x14ac:dyDescent="0.25">
      <c r="B130" s="62" t="s">
        <v>685</v>
      </c>
      <c r="C130" s="26" t="s">
        <v>463</v>
      </c>
      <c r="D130" s="26"/>
      <c r="E130" s="166" t="s">
        <v>725</v>
      </c>
      <c r="F130" s="325" t="s">
        <v>1222</v>
      </c>
      <c r="G130" s="80" t="s">
        <v>250</v>
      </c>
      <c r="H130" s="223"/>
      <c r="I130" s="292">
        <f>+I122+I129</f>
        <v>15850</v>
      </c>
    </row>
    <row r="131" spans="2:10" s="7" customFormat="1" ht="13.5" thickTop="1" x14ac:dyDescent="0.2">
      <c r="B131" s="62"/>
      <c r="C131" s="30"/>
      <c r="D131" s="30"/>
      <c r="E131" s="123"/>
      <c r="F131" s="124"/>
      <c r="G131" s="125"/>
      <c r="H131" s="125"/>
      <c r="J131" s="3"/>
    </row>
    <row r="132" spans="2:10" s="7" customFormat="1" x14ac:dyDescent="0.2">
      <c r="B132" s="58">
        <v>6</v>
      </c>
      <c r="C132" s="42" t="s">
        <v>193</v>
      </c>
      <c r="D132" s="42"/>
      <c r="E132" s="74"/>
      <c r="F132" s="42"/>
      <c r="G132" s="125"/>
      <c r="H132" s="125"/>
      <c r="J132" s="3"/>
    </row>
    <row r="133" spans="2:10" s="12" customFormat="1" x14ac:dyDescent="0.2">
      <c r="B133" s="62" t="s">
        <v>277</v>
      </c>
      <c r="C133" s="34" t="s">
        <v>485</v>
      </c>
      <c r="D133" s="34"/>
      <c r="E133" s="165" t="s">
        <v>726</v>
      </c>
      <c r="G133" s="106" t="s">
        <v>246</v>
      </c>
      <c r="H133" s="152"/>
      <c r="I133" s="278">
        <f>SUM(I99:J99)</f>
        <v>1700</v>
      </c>
      <c r="J133" s="3"/>
    </row>
    <row r="134" spans="2:10" x14ac:dyDescent="0.2">
      <c r="B134" s="62" t="s">
        <v>278</v>
      </c>
      <c r="C134" s="25" t="s">
        <v>625</v>
      </c>
      <c r="E134" s="164" t="s">
        <v>727</v>
      </c>
      <c r="F134" s="106" t="s">
        <v>215</v>
      </c>
      <c r="G134" s="291">
        <f>SUM(I101:J101)</f>
        <v>71000</v>
      </c>
      <c r="H134" s="152"/>
    </row>
    <row r="135" spans="2:10" x14ac:dyDescent="0.2">
      <c r="B135" s="62" t="s">
        <v>279</v>
      </c>
      <c r="C135" s="25" t="s">
        <v>626</v>
      </c>
      <c r="E135" s="164" t="s">
        <v>728</v>
      </c>
      <c r="F135" s="106" t="s">
        <v>214</v>
      </c>
      <c r="G135" s="291">
        <f>SUM(I100:J100)</f>
        <v>69500</v>
      </c>
      <c r="H135" s="152"/>
    </row>
    <row r="136" spans="2:10" x14ac:dyDescent="0.2">
      <c r="B136" s="62" t="s">
        <v>280</v>
      </c>
      <c r="C136" s="34" t="s">
        <v>553</v>
      </c>
      <c r="D136" s="34"/>
      <c r="E136" s="164" t="s">
        <v>729</v>
      </c>
      <c r="F136" s="106" t="s">
        <v>216</v>
      </c>
      <c r="G136" s="291">
        <f>SUM(I102:J102)</f>
        <v>6000</v>
      </c>
      <c r="H136" s="152"/>
    </row>
    <row r="137" spans="2:10" ht="13.5" thickBot="1" x14ac:dyDescent="0.25">
      <c r="B137" s="62" t="s">
        <v>281</v>
      </c>
      <c r="C137" s="34" t="s">
        <v>483</v>
      </c>
      <c r="D137" s="34"/>
      <c r="E137" s="164" t="s">
        <v>730</v>
      </c>
      <c r="F137" s="112" t="s">
        <v>217</v>
      </c>
      <c r="G137" s="291">
        <f>SUM(I103:J103)</f>
        <v>6200</v>
      </c>
      <c r="H137" s="152"/>
    </row>
    <row r="138" spans="2:10" ht="14.45" customHeight="1" thickBot="1" x14ac:dyDescent="0.25">
      <c r="B138" s="62" t="s">
        <v>282</v>
      </c>
      <c r="C138" s="34" t="s">
        <v>554</v>
      </c>
      <c r="D138" s="34"/>
      <c r="E138" s="167" t="s">
        <v>731</v>
      </c>
      <c r="F138" s="80" t="s">
        <v>250</v>
      </c>
      <c r="G138" s="112" t="s">
        <v>212</v>
      </c>
      <c r="H138" s="152"/>
      <c r="I138" s="293">
        <f>+G134-G135-G136+G137</f>
        <v>1700</v>
      </c>
    </row>
    <row r="139" spans="2:10" ht="13.5" thickBot="1" x14ac:dyDescent="0.25">
      <c r="B139" s="62" t="s">
        <v>283</v>
      </c>
      <c r="C139" s="27" t="s">
        <v>467</v>
      </c>
      <c r="D139" s="27"/>
      <c r="E139" s="168" t="s">
        <v>732</v>
      </c>
      <c r="F139" s="325" t="s">
        <v>1224</v>
      </c>
      <c r="G139" s="80" t="s">
        <v>250</v>
      </c>
      <c r="H139" s="223"/>
      <c r="I139" s="292">
        <f>+I133+I138</f>
        <v>3400</v>
      </c>
    </row>
    <row r="140" spans="2:10" s="12" customFormat="1" ht="13.5" thickTop="1" x14ac:dyDescent="0.2">
      <c r="B140" s="46"/>
      <c r="E140" s="13"/>
      <c r="H140" s="216"/>
      <c r="J140" s="3"/>
    </row>
    <row r="141" spans="2:10" x14ac:dyDescent="0.2">
      <c r="B141" s="63">
        <v>7</v>
      </c>
      <c r="C141" s="47" t="s">
        <v>468</v>
      </c>
      <c r="D141" s="47"/>
      <c r="E141" s="75"/>
      <c r="F141" s="47"/>
    </row>
    <row r="142" spans="2:10" ht="13.5" thickBot="1" x14ac:dyDescent="0.25">
      <c r="B142" s="39" t="s">
        <v>335</v>
      </c>
      <c r="E142" s="13"/>
      <c r="F142" s="12" t="s">
        <v>733</v>
      </c>
      <c r="G142" s="331" t="s">
        <v>1217</v>
      </c>
      <c r="I142" s="292">
        <f>+I130+I139</f>
        <v>19250</v>
      </c>
    </row>
    <row r="143" spans="2:10" s="12" customFormat="1" x14ac:dyDescent="0.2">
      <c r="B143" s="46"/>
      <c r="E143" s="13"/>
      <c r="H143" s="216"/>
    </row>
    <row r="144" spans="2:10" s="38" customFormat="1" x14ac:dyDescent="0.25">
      <c r="B144" s="100" t="s">
        <v>472</v>
      </c>
      <c r="C144" s="138"/>
      <c r="D144" s="138"/>
      <c r="E144" s="139"/>
      <c r="F144" s="138"/>
      <c r="G144" s="138"/>
      <c r="H144" s="143"/>
    </row>
    <row r="145" spans="2:10" x14ac:dyDescent="0.2">
      <c r="B145" s="39"/>
      <c r="C145" s="37"/>
      <c r="D145" s="37"/>
      <c r="E145" s="13"/>
      <c r="F145" s="12"/>
      <c r="G145" s="38"/>
      <c r="H145" s="45"/>
    </row>
    <row r="146" spans="2:10" s="6" customFormat="1" x14ac:dyDescent="0.25">
      <c r="B146" s="58">
        <v>8</v>
      </c>
      <c r="C146" s="42" t="s">
        <v>494</v>
      </c>
      <c r="D146" s="43"/>
      <c r="E146" s="73"/>
      <c r="F146" s="150"/>
      <c r="H146" s="11"/>
    </row>
    <row r="147" spans="2:10" s="144" customFormat="1" ht="14.45" customHeight="1" x14ac:dyDescent="0.2">
      <c r="B147" s="39" t="s">
        <v>354</v>
      </c>
      <c r="C147" s="27" t="s">
        <v>561</v>
      </c>
      <c r="E147" s="140" t="s">
        <v>734</v>
      </c>
      <c r="F147" s="280" t="s">
        <v>642</v>
      </c>
      <c r="G147" s="227">
        <f>SUM(I109:J109)</f>
        <v>31650</v>
      </c>
      <c r="H147" s="11"/>
    </row>
    <row r="148" spans="2:10" s="144" customFormat="1" ht="14.45" customHeight="1" thickBot="1" x14ac:dyDescent="0.25">
      <c r="B148" s="39" t="s">
        <v>355</v>
      </c>
      <c r="C148" s="27" t="s">
        <v>663</v>
      </c>
      <c r="E148" s="140" t="s">
        <v>735</v>
      </c>
      <c r="F148" s="281" t="s">
        <v>644</v>
      </c>
      <c r="G148" s="227">
        <f>SUM(I110:J110)</f>
        <v>-5000</v>
      </c>
      <c r="H148" s="11"/>
    </row>
    <row r="149" spans="2:10" s="11" customFormat="1" x14ac:dyDescent="0.2">
      <c r="B149" s="62" t="s">
        <v>356</v>
      </c>
      <c r="C149" s="65"/>
      <c r="D149" s="65"/>
      <c r="E149" s="140" t="s">
        <v>736</v>
      </c>
      <c r="F149" s="80" t="s">
        <v>250</v>
      </c>
      <c r="G149" s="294" t="s">
        <v>133</v>
      </c>
      <c r="I149" s="276">
        <f>+G147-G148</f>
        <v>36650</v>
      </c>
      <c r="J149" s="144"/>
    </row>
    <row r="150" spans="2:10" s="6" customFormat="1" x14ac:dyDescent="0.2">
      <c r="B150" s="58">
        <v>9</v>
      </c>
      <c r="C150" s="42" t="s">
        <v>493</v>
      </c>
      <c r="D150" s="43"/>
      <c r="E150" s="169"/>
      <c r="F150" s="150"/>
      <c r="G150" s="185"/>
      <c r="H150" s="11"/>
      <c r="J150" s="144"/>
    </row>
    <row r="151" spans="2:10" s="144" customFormat="1" ht="14.45" customHeight="1" x14ac:dyDescent="0.2">
      <c r="B151" s="39" t="s">
        <v>359</v>
      </c>
      <c r="C151" s="27" t="s">
        <v>561</v>
      </c>
      <c r="E151" s="140" t="s">
        <v>737</v>
      </c>
      <c r="F151" s="78" t="s">
        <v>646</v>
      </c>
      <c r="G151" s="227">
        <f>SUM(I116:J116)</f>
        <v>14851</v>
      </c>
      <c r="H151" s="11"/>
    </row>
    <row r="152" spans="2:10" s="144" customFormat="1" ht="14.45" customHeight="1" thickBot="1" x14ac:dyDescent="0.25">
      <c r="B152" s="39" t="s">
        <v>360</v>
      </c>
      <c r="C152" s="27" t="s">
        <v>663</v>
      </c>
      <c r="E152" s="140" t="s">
        <v>738</v>
      </c>
      <c r="F152" s="79" t="s">
        <v>648</v>
      </c>
      <c r="G152" s="227">
        <f>SUM(I117:J117)</f>
        <v>163</v>
      </c>
      <c r="H152" s="11"/>
    </row>
    <row r="153" spans="2:10" s="11" customFormat="1" ht="13.5" thickBot="1" x14ac:dyDescent="0.25">
      <c r="B153" s="62" t="s">
        <v>361</v>
      </c>
      <c r="C153" s="65"/>
      <c r="D153" s="65"/>
      <c r="E153" s="140" t="s">
        <v>739</v>
      </c>
      <c r="F153" s="80" t="s">
        <v>250</v>
      </c>
      <c r="G153" s="112" t="s">
        <v>135</v>
      </c>
      <c r="H153" s="152"/>
      <c r="I153" s="276">
        <f>+G151-G152</f>
        <v>14688</v>
      </c>
      <c r="J153" s="144"/>
    </row>
    <row r="154" spans="2:10" s="11" customFormat="1" x14ac:dyDescent="0.2">
      <c r="B154" s="62"/>
      <c r="C154" s="65"/>
      <c r="D154" s="65"/>
      <c r="E154" s="170"/>
      <c r="F154" s="30"/>
      <c r="G154" s="152"/>
      <c r="H154" s="152"/>
      <c r="J154" s="144"/>
    </row>
    <row r="155" spans="2:10" x14ac:dyDescent="0.2">
      <c r="B155" s="63">
        <v>10</v>
      </c>
      <c r="C155" s="47" t="s">
        <v>470</v>
      </c>
      <c r="D155" s="47"/>
      <c r="E155" s="171"/>
      <c r="F155" s="47"/>
      <c r="G155" s="80"/>
      <c r="H155" s="223"/>
      <c r="J155" s="144"/>
    </row>
    <row r="156" spans="2:10" ht="13.5" thickBot="1" x14ac:dyDescent="0.25">
      <c r="B156" s="39" t="s">
        <v>364</v>
      </c>
      <c r="E156" s="186" t="s">
        <v>740</v>
      </c>
      <c r="F156" s="12"/>
      <c r="G156" s="325" t="s">
        <v>1220</v>
      </c>
      <c r="I156" s="292">
        <f>+I149+I153</f>
        <v>51338</v>
      </c>
      <c r="J156" s="144"/>
    </row>
    <row r="157" spans="2:10" ht="13.5" thickTop="1" x14ac:dyDescent="0.2">
      <c r="B157" s="39"/>
      <c r="E157" s="142"/>
      <c r="F157" s="12"/>
      <c r="J157" s="144"/>
    </row>
    <row r="158" spans="2:10" s="38" customFormat="1" x14ac:dyDescent="0.2">
      <c r="B158" s="100" t="s">
        <v>463</v>
      </c>
      <c r="C158" s="101"/>
      <c r="D158" s="101"/>
      <c r="E158" s="139"/>
      <c r="F158" s="138"/>
      <c r="G158" s="138"/>
      <c r="H158" s="143"/>
      <c r="J158" s="144"/>
    </row>
    <row r="159" spans="2:10" s="12" customFormat="1" x14ac:dyDescent="0.2">
      <c r="B159" s="46"/>
      <c r="E159" s="13"/>
      <c r="H159" s="216"/>
      <c r="J159" s="144"/>
    </row>
    <row r="160" spans="2:10" s="6" customFormat="1" x14ac:dyDescent="0.2">
      <c r="B160" s="58">
        <v>11</v>
      </c>
      <c r="C160" s="42" t="s">
        <v>465</v>
      </c>
      <c r="D160" s="42"/>
      <c r="E160" s="73"/>
      <c r="F160" s="43"/>
      <c r="G160" s="43"/>
      <c r="H160" s="65"/>
      <c r="J160" s="144"/>
    </row>
    <row r="161" spans="2:10" s="45" customFormat="1" x14ac:dyDescent="0.2">
      <c r="B161" s="66" t="s">
        <v>373</v>
      </c>
      <c r="C161" s="143"/>
      <c r="D161" s="143"/>
      <c r="E161" s="187" t="s">
        <v>741</v>
      </c>
      <c r="F161" s="325">
        <v>1778849</v>
      </c>
      <c r="G161" s="233">
        <f>IF((+I142-I156)&lt;=0,0,+I42-I156)</f>
        <v>0</v>
      </c>
      <c r="H161" s="143"/>
      <c r="J161" s="144"/>
    </row>
    <row r="162" spans="2:10" ht="13.5" thickBot="1" x14ac:dyDescent="0.25">
      <c r="B162" s="39" t="s">
        <v>374</v>
      </c>
      <c r="C162" s="12" t="s">
        <v>463</v>
      </c>
      <c r="E162" s="188"/>
      <c r="F162" s="186" t="s">
        <v>742</v>
      </c>
      <c r="G162" s="300">
        <v>1778847</v>
      </c>
      <c r="H162" s="223"/>
      <c r="I162" s="345">
        <f>+G161</f>
        <v>0</v>
      </c>
      <c r="J162" s="144"/>
    </row>
  </sheetData>
  <mergeCells count="1">
    <mergeCell ref="E122:F123"/>
  </mergeCells>
  <phoneticPr fontId="37" type="noConversion"/>
  <pageMargins left="0.51181102362204722" right="0.31496062992125984" top="0.74803149606299213" bottom="0.74803149606299213" header="0.31496062992125984" footer="0.31496062992125984"/>
  <pageSetup paperSize="9" scale="85" orientation="portrait" r:id="rId1"/>
  <headerFooter>
    <oddHeader>&amp;L&amp;F</oddHeader>
    <oddFooter>&amp;L&amp;A&amp;RPagina &amp;P van &amp;N</oddFooter>
  </headerFooter>
  <rowBreaks count="2" manualBreakCount="2">
    <brk id="35" min="1" max="7" man="1"/>
    <brk id="94" min="1" max="7" man="1"/>
  </rowBreaks>
  <ignoredErrors>
    <ignoredError sqref="I1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C8101-BBA2-4CEE-A363-D445F5E81FBE}">
  <dimension ref="A1:S399"/>
  <sheetViews>
    <sheetView topLeftCell="C53" workbookViewId="0">
      <selection activeCell="P68" sqref="P68"/>
    </sheetView>
  </sheetViews>
  <sheetFormatPr defaultRowHeight="15" x14ac:dyDescent="0.25"/>
  <cols>
    <col min="16" max="18" width="24.5703125" style="301" bestFit="1" customWidth="1"/>
    <col min="19" max="19" width="9.140625" style="301"/>
  </cols>
  <sheetData>
    <row r="1" spans="1:16" x14ac:dyDescent="0.25">
      <c r="A1" t="s">
        <v>843</v>
      </c>
      <c r="B1" t="s">
        <v>844</v>
      </c>
      <c r="C1" t="s">
        <v>845</v>
      </c>
      <c r="D1" t="s">
        <v>846</v>
      </c>
      <c r="E1" t="s">
        <v>847</v>
      </c>
      <c r="F1" t="s">
        <v>848</v>
      </c>
      <c r="G1" t="s">
        <v>849</v>
      </c>
      <c r="H1" t="s">
        <v>850</v>
      </c>
      <c r="I1" t="s">
        <v>851</v>
      </c>
      <c r="J1" t="s">
        <v>852</v>
      </c>
      <c r="K1" t="s">
        <v>853</v>
      </c>
      <c r="L1" t="s">
        <v>854</v>
      </c>
      <c r="M1" t="s">
        <v>855</v>
      </c>
      <c r="N1" t="s">
        <v>856</v>
      </c>
      <c r="O1" t="s">
        <v>857</v>
      </c>
    </row>
    <row r="2" spans="1:16" x14ac:dyDescent="0.25">
      <c r="B2" t="s">
        <v>858</v>
      </c>
      <c r="C2" t="s">
        <v>859</v>
      </c>
    </row>
    <row r="3" spans="1:16" x14ac:dyDescent="0.25">
      <c r="B3" t="s">
        <v>860</v>
      </c>
      <c r="C3" t="s">
        <v>861</v>
      </c>
    </row>
    <row r="4" spans="1:16" x14ac:dyDescent="0.25">
      <c r="C4" t="s">
        <v>862</v>
      </c>
    </row>
    <row r="5" spans="1:16" x14ac:dyDescent="0.25">
      <c r="A5">
        <v>1</v>
      </c>
      <c r="B5">
        <v>1619743</v>
      </c>
      <c r="C5" t="s">
        <v>863</v>
      </c>
      <c r="D5">
        <v>1</v>
      </c>
    </row>
    <row r="6" spans="1:16" x14ac:dyDescent="0.25">
      <c r="A6">
        <v>2</v>
      </c>
      <c r="B6">
        <v>502271</v>
      </c>
      <c r="C6" t="s">
        <v>0</v>
      </c>
      <c r="D6">
        <v>1</v>
      </c>
    </row>
    <row r="7" spans="1:16" x14ac:dyDescent="0.25">
      <c r="A7">
        <v>3</v>
      </c>
      <c r="E7">
        <v>1751795</v>
      </c>
      <c r="F7" t="s">
        <v>864</v>
      </c>
      <c r="K7" t="s">
        <v>865</v>
      </c>
      <c r="M7" t="s">
        <v>866</v>
      </c>
    </row>
    <row r="8" spans="1:16" x14ac:dyDescent="0.25">
      <c r="A8">
        <v>3</v>
      </c>
      <c r="E8">
        <v>117242</v>
      </c>
      <c r="F8" t="s">
        <v>867</v>
      </c>
      <c r="K8" t="s">
        <v>868</v>
      </c>
      <c r="M8" t="s">
        <v>869</v>
      </c>
    </row>
    <row r="9" spans="1:16" x14ac:dyDescent="0.25">
      <c r="A9">
        <v>3</v>
      </c>
      <c r="E9">
        <v>117241</v>
      </c>
      <c r="F9" t="s">
        <v>870</v>
      </c>
      <c r="K9" t="s">
        <v>871</v>
      </c>
      <c r="L9" t="s">
        <v>872</v>
      </c>
      <c r="M9" t="s">
        <v>869</v>
      </c>
    </row>
    <row r="10" spans="1:16" x14ac:dyDescent="0.25">
      <c r="A10">
        <v>3</v>
      </c>
      <c r="E10">
        <v>1751796</v>
      </c>
      <c r="F10" t="s">
        <v>873</v>
      </c>
      <c r="K10" t="s">
        <v>874</v>
      </c>
      <c r="M10" t="s">
        <v>869</v>
      </c>
    </row>
    <row r="11" spans="1:16" x14ac:dyDescent="0.25">
      <c r="A11">
        <v>3</v>
      </c>
      <c r="E11">
        <v>507555</v>
      </c>
      <c r="F11" t="s">
        <v>875</v>
      </c>
      <c r="K11" t="s">
        <v>876</v>
      </c>
      <c r="M11" t="s">
        <v>869</v>
      </c>
      <c r="O11" t="s">
        <v>877</v>
      </c>
      <c r="P11" s="320">
        <f>+BTLBPL02!I8</f>
        <v>781015388</v>
      </c>
    </row>
    <row r="12" spans="1:16" x14ac:dyDescent="0.25">
      <c r="A12">
        <v>3</v>
      </c>
      <c r="E12">
        <v>507549</v>
      </c>
      <c r="F12" t="s">
        <v>878</v>
      </c>
      <c r="K12" t="s">
        <v>879</v>
      </c>
      <c r="M12" t="s">
        <v>869</v>
      </c>
    </row>
    <row r="13" spans="1:16" x14ac:dyDescent="0.25">
      <c r="I13">
        <v>67</v>
      </c>
      <c r="J13" t="s">
        <v>880</v>
      </c>
      <c r="O13" t="s">
        <v>877</v>
      </c>
      <c r="P13" s="320">
        <v>67</v>
      </c>
    </row>
    <row r="14" spans="1:16" x14ac:dyDescent="0.25">
      <c r="A14">
        <v>3</v>
      </c>
      <c r="E14">
        <v>507548</v>
      </c>
      <c r="F14" t="s">
        <v>881</v>
      </c>
      <c r="K14" t="s">
        <v>868</v>
      </c>
      <c r="M14" t="s">
        <v>869</v>
      </c>
    </row>
    <row r="15" spans="1:16" x14ac:dyDescent="0.25">
      <c r="I15">
        <v>1</v>
      </c>
      <c r="J15" t="s">
        <v>882</v>
      </c>
      <c r="O15" t="s">
        <v>877</v>
      </c>
      <c r="P15" s="320">
        <v>1</v>
      </c>
    </row>
    <row r="16" spans="1:16" x14ac:dyDescent="0.25">
      <c r="A16">
        <v>3</v>
      </c>
      <c r="E16">
        <v>507547</v>
      </c>
      <c r="F16" t="s">
        <v>1</v>
      </c>
      <c r="K16" t="s">
        <v>883</v>
      </c>
      <c r="L16" t="s">
        <v>884</v>
      </c>
      <c r="M16" t="s">
        <v>869</v>
      </c>
      <c r="O16" t="s">
        <v>877</v>
      </c>
      <c r="P16" s="320">
        <f>+BTLBPL02!I17</f>
        <v>2018</v>
      </c>
    </row>
    <row r="17" spans="1:16" x14ac:dyDescent="0.25">
      <c r="A17">
        <v>3</v>
      </c>
      <c r="E17">
        <v>1776767</v>
      </c>
      <c r="F17" t="s">
        <v>2</v>
      </c>
      <c r="K17" t="s">
        <v>868</v>
      </c>
      <c r="M17" t="s">
        <v>869</v>
      </c>
      <c r="N17" t="s">
        <v>885</v>
      </c>
    </row>
    <row r="18" spans="1:16" x14ac:dyDescent="0.25">
      <c r="I18">
        <v>1</v>
      </c>
      <c r="J18" t="s">
        <v>886</v>
      </c>
      <c r="O18" t="s">
        <v>877</v>
      </c>
    </row>
    <row r="19" spans="1:16" x14ac:dyDescent="0.25">
      <c r="I19">
        <v>2</v>
      </c>
      <c r="J19" t="s">
        <v>887</v>
      </c>
      <c r="O19" t="s">
        <v>877</v>
      </c>
      <c r="P19" s="320">
        <f>+BTLBPL02!I18</f>
        <v>2</v>
      </c>
    </row>
    <row r="20" spans="1:16" x14ac:dyDescent="0.25">
      <c r="I20">
        <v>3</v>
      </c>
      <c r="J20" t="s">
        <v>888</v>
      </c>
      <c r="O20" t="s">
        <v>877</v>
      </c>
    </row>
    <row r="21" spans="1:16" x14ac:dyDescent="0.25">
      <c r="A21">
        <v>3</v>
      </c>
      <c r="E21">
        <v>1761044</v>
      </c>
      <c r="F21" t="s">
        <v>889</v>
      </c>
      <c r="K21" t="s">
        <v>871</v>
      </c>
      <c r="L21" t="s">
        <v>872</v>
      </c>
      <c r="M21" t="s">
        <v>869</v>
      </c>
    </row>
    <row r="22" spans="1:16" x14ac:dyDescent="0.25">
      <c r="G22" t="s">
        <v>890</v>
      </c>
      <c r="H22" t="s">
        <v>891</v>
      </c>
    </row>
    <row r="23" spans="1:16" x14ac:dyDescent="0.25">
      <c r="G23" t="s">
        <v>892</v>
      </c>
      <c r="H23" t="s">
        <v>893</v>
      </c>
    </row>
    <row r="24" spans="1:16" x14ac:dyDescent="0.25">
      <c r="A24">
        <v>3</v>
      </c>
      <c r="E24">
        <v>507545</v>
      </c>
      <c r="F24" t="s">
        <v>3</v>
      </c>
      <c r="K24" t="s">
        <v>894</v>
      </c>
      <c r="M24" t="s">
        <v>869</v>
      </c>
      <c r="O24" t="s">
        <v>877</v>
      </c>
      <c r="P24" s="315" t="str">
        <f>+BTLBPL02!I31</f>
        <v>IBOA</v>
      </c>
    </row>
    <row r="25" spans="1:16" x14ac:dyDescent="0.25">
      <c r="A25">
        <v>3</v>
      </c>
      <c r="E25">
        <v>643973</v>
      </c>
      <c r="F25" t="s">
        <v>4</v>
      </c>
      <c r="K25" t="s">
        <v>896</v>
      </c>
      <c r="M25" t="s">
        <v>869</v>
      </c>
      <c r="O25" t="s">
        <v>897</v>
      </c>
      <c r="P25" s="315" t="str">
        <f>+BTLBPL02!I32</f>
        <v>SWO12345</v>
      </c>
    </row>
    <row r="26" spans="1:16" x14ac:dyDescent="0.25">
      <c r="A26">
        <v>3</v>
      </c>
      <c r="E26">
        <v>643974</v>
      </c>
      <c r="F26" t="s">
        <v>5</v>
      </c>
      <c r="K26" t="s">
        <v>899</v>
      </c>
      <c r="M26" t="s">
        <v>869</v>
      </c>
      <c r="O26" t="s">
        <v>877</v>
      </c>
      <c r="P26" s="315" t="str">
        <f>+BTLBPL02!I33</f>
        <v>OLAV-OWR</v>
      </c>
    </row>
    <row r="27" spans="1:16" x14ac:dyDescent="0.25">
      <c r="A27">
        <v>3</v>
      </c>
      <c r="E27">
        <v>643975</v>
      </c>
      <c r="F27" t="s">
        <v>6</v>
      </c>
      <c r="K27" t="s">
        <v>900</v>
      </c>
      <c r="M27" t="s">
        <v>869</v>
      </c>
      <c r="O27" t="s">
        <v>877</v>
      </c>
      <c r="P27" s="315" t="str">
        <f>+BTLBPL02!I34</f>
        <v>2018.1.34.42</v>
      </c>
    </row>
    <row r="28" spans="1:16" x14ac:dyDescent="0.25">
      <c r="A28">
        <v>3</v>
      </c>
      <c r="E28">
        <v>625821</v>
      </c>
      <c r="F28" t="s">
        <v>901</v>
      </c>
      <c r="K28" t="s">
        <v>902</v>
      </c>
      <c r="M28" t="s">
        <v>869</v>
      </c>
      <c r="O28" t="s">
        <v>897</v>
      </c>
      <c r="P28" s="315" t="str">
        <f>+BTLBPL02!I4</f>
        <v>DE</v>
      </c>
    </row>
    <row r="29" spans="1:16" x14ac:dyDescent="0.25">
      <c r="A29">
        <v>3</v>
      </c>
      <c r="E29">
        <v>625822</v>
      </c>
      <c r="F29" t="s">
        <v>903</v>
      </c>
      <c r="K29" t="s">
        <v>902</v>
      </c>
      <c r="M29" t="s">
        <v>869</v>
      </c>
      <c r="O29" t="s">
        <v>897</v>
      </c>
      <c r="P29" s="315">
        <f>+BTLBPL02!I5</f>
        <v>0</v>
      </c>
    </row>
    <row r="30" spans="1:16" x14ac:dyDescent="0.25">
      <c r="A30">
        <v>3</v>
      </c>
      <c r="E30">
        <v>625823</v>
      </c>
      <c r="F30" t="s">
        <v>904</v>
      </c>
      <c r="K30" t="s">
        <v>905</v>
      </c>
      <c r="M30" t="s">
        <v>869</v>
      </c>
      <c r="O30" t="s">
        <v>897</v>
      </c>
      <c r="P30" s="315" t="str">
        <f>+BTLBPL02!I6</f>
        <v>Belastingplichtige</v>
      </c>
    </row>
    <row r="31" spans="1:16" x14ac:dyDescent="0.25">
      <c r="A31">
        <v>3</v>
      </c>
      <c r="E31">
        <v>507554</v>
      </c>
      <c r="F31" t="s">
        <v>906</v>
      </c>
      <c r="K31" t="s">
        <v>871</v>
      </c>
      <c r="L31" t="s">
        <v>907</v>
      </c>
      <c r="M31" t="s">
        <v>869</v>
      </c>
      <c r="O31" t="s">
        <v>877</v>
      </c>
      <c r="P31" s="315" t="str">
        <f>+BTLBPL02!I7</f>
        <v>1965-09-01</v>
      </c>
    </row>
    <row r="32" spans="1:16" x14ac:dyDescent="0.25">
      <c r="A32">
        <v>3</v>
      </c>
      <c r="E32">
        <v>507563</v>
      </c>
      <c r="F32" t="s">
        <v>908</v>
      </c>
      <c r="K32" t="s">
        <v>909</v>
      </c>
      <c r="M32" t="s">
        <v>869</v>
      </c>
      <c r="O32" t="s">
        <v>897</v>
      </c>
      <c r="P32" s="315" t="str">
        <f>+BTLBPL02!I11</f>
        <v>0555281888</v>
      </c>
    </row>
    <row r="33" spans="1:16" x14ac:dyDescent="0.25">
      <c r="A33">
        <v>3</v>
      </c>
      <c r="E33">
        <v>513582</v>
      </c>
      <c r="F33" t="s">
        <v>910</v>
      </c>
      <c r="K33" t="s">
        <v>911</v>
      </c>
      <c r="M33" t="s">
        <v>869</v>
      </c>
      <c r="N33" t="s">
        <v>912</v>
      </c>
    </row>
    <row r="34" spans="1:16" x14ac:dyDescent="0.25">
      <c r="A34">
        <v>3</v>
      </c>
      <c r="E34">
        <v>513585</v>
      </c>
      <c r="F34" t="s">
        <v>913</v>
      </c>
      <c r="K34" t="s">
        <v>914</v>
      </c>
      <c r="M34" t="s">
        <v>869</v>
      </c>
      <c r="N34" t="s">
        <v>912</v>
      </c>
    </row>
    <row r="35" spans="1:16" x14ac:dyDescent="0.25">
      <c r="A35">
        <v>3</v>
      </c>
      <c r="E35">
        <v>748906</v>
      </c>
      <c r="F35" t="s">
        <v>915</v>
      </c>
      <c r="K35" t="s">
        <v>916</v>
      </c>
      <c r="M35" t="s">
        <v>869</v>
      </c>
      <c r="N35" t="s">
        <v>912</v>
      </c>
    </row>
    <row r="36" spans="1:16" x14ac:dyDescent="0.25">
      <c r="A36">
        <v>3</v>
      </c>
      <c r="E36">
        <v>748907</v>
      </c>
      <c r="F36" t="s">
        <v>917</v>
      </c>
      <c r="K36" t="s">
        <v>918</v>
      </c>
      <c r="M36" t="s">
        <v>869</v>
      </c>
      <c r="N36" t="s">
        <v>912</v>
      </c>
    </row>
    <row r="37" spans="1:16" x14ac:dyDescent="0.25">
      <c r="A37">
        <v>3</v>
      </c>
      <c r="E37">
        <v>117274</v>
      </c>
      <c r="F37" t="s">
        <v>919</v>
      </c>
      <c r="K37" t="s">
        <v>876</v>
      </c>
      <c r="M37" t="s">
        <v>869</v>
      </c>
      <c r="O37" t="s">
        <v>897</v>
      </c>
      <c r="P37" s="320">
        <f>+BTLBPL02!I14</f>
        <v>781024730</v>
      </c>
    </row>
    <row r="38" spans="1:16" x14ac:dyDescent="0.25">
      <c r="A38">
        <v>3</v>
      </c>
      <c r="E38">
        <v>1776761</v>
      </c>
      <c r="F38" t="s">
        <v>920</v>
      </c>
      <c r="K38" t="s">
        <v>921</v>
      </c>
      <c r="M38" t="s">
        <v>866</v>
      </c>
    </row>
    <row r="39" spans="1:16" x14ac:dyDescent="0.25">
      <c r="A39">
        <v>3</v>
      </c>
      <c r="E39">
        <v>1751798</v>
      </c>
      <c r="F39" t="s">
        <v>922</v>
      </c>
      <c r="K39" t="s">
        <v>923</v>
      </c>
      <c r="M39" t="s">
        <v>866</v>
      </c>
    </row>
    <row r="40" spans="1:16" x14ac:dyDescent="0.25">
      <c r="I40" t="s">
        <v>8</v>
      </c>
      <c r="J40" t="s">
        <v>924</v>
      </c>
    </row>
    <row r="41" spans="1:16" x14ac:dyDescent="0.25">
      <c r="I41" t="s">
        <v>9</v>
      </c>
      <c r="J41" t="s">
        <v>925</v>
      </c>
    </row>
    <row r="42" spans="1:16" x14ac:dyDescent="0.25">
      <c r="A42">
        <v>3</v>
      </c>
      <c r="E42">
        <v>1751799</v>
      </c>
      <c r="F42" t="s">
        <v>926</v>
      </c>
      <c r="K42" t="s">
        <v>923</v>
      </c>
      <c r="M42" t="s">
        <v>866</v>
      </c>
    </row>
    <row r="43" spans="1:16" x14ac:dyDescent="0.25">
      <c r="I43" t="s">
        <v>8</v>
      </c>
      <c r="J43" t="s">
        <v>924</v>
      </c>
    </row>
    <row r="44" spans="1:16" x14ac:dyDescent="0.25">
      <c r="I44" t="s">
        <v>9</v>
      </c>
      <c r="J44" t="s">
        <v>925</v>
      </c>
    </row>
    <row r="45" spans="1:16" x14ac:dyDescent="0.25">
      <c r="A45">
        <v>3</v>
      </c>
      <c r="B45">
        <v>1614263</v>
      </c>
      <c r="C45" t="s">
        <v>927</v>
      </c>
    </row>
    <row r="46" spans="1:16" x14ac:dyDescent="0.25">
      <c r="A46">
        <v>4</v>
      </c>
      <c r="E46">
        <v>1751797</v>
      </c>
      <c r="F46" t="s">
        <v>928</v>
      </c>
      <c r="K46" t="s">
        <v>929</v>
      </c>
      <c r="M46" t="s">
        <v>866</v>
      </c>
    </row>
    <row r="47" spans="1:16" x14ac:dyDescent="0.25">
      <c r="A47">
        <v>3</v>
      </c>
      <c r="B47">
        <v>607636</v>
      </c>
      <c r="C47" t="s">
        <v>930</v>
      </c>
      <c r="D47">
        <v>1</v>
      </c>
    </row>
    <row r="48" spans="1:16" x14ac:dyDescent="0.25">
      <c r="A48">
        <v>4</v>
      </c>
      <c r="E48">
        <v>507560</v>
      </c>
      <c r="F48" t="s">
        <v>10</v>
      </c>
      <c r="K48" t="s">
        <v>931</v>
      </c>
      <c r="M48" t="s">
        <v>869</v>
      </c>
      <c r="O48" t="s">
        <v>897</v>
      </c>
      <c r="P48" s="315">
        <f>+BTLBPL02!I21</f>
        <v>123456</v>
      </c>
    </row>
    <row r="49" spans="1:16" x14ac:dyDescent="0.25">
      <c r="A49">
        <v>4</v>
      </c>
      <c r="E49">
        <v>625818</v>
      </c>
      <c r="F49" t="s">
        <v>11</v>
      </c>
      <c r="K49" t="s">
        <v>902</v>
      </c>
      <c r="M49" t="s">
        <v>869</v>
      </c>
      <c r="O49" t="s">
        <v>897</v>
      </c>
      <c r="P49" s="315" t="str">
        <f>+BTLBPL02!I22</f>
        <v>C</v>
      </c>
    </row>
    <row r="50" spans="1:16" x14ac:dyDescent="0.25">
      <c r="A50">
        <v>4</v>
      </c>
      <c r="E50">
        <v>625819</v>
      </c>
      <c r="F50" t="s">
        <v>12</v>
      </c>
      <c r="K50" t="s">
        <v>902</v>
      </c>
      <c r="M50" t="s">
        <v>869</v>
      </c>
      <c r="O50" t="s">
        <v>897</v>
      </c>
      <c r="P50" s="315" t="str">
        <f>+BTLBPL02!I23</f>
        <v>DE</v>
      </c>
    </row>
    <row r="51" spans="1:16" x14ac:dyDescent="0.25">
      <c r="A51">
        <v>4</v>
      </c>
      <c r="E51">
        <v>625820</v>
      </c>
      <c r="F51" t="s">
        <v>13</v>
      </c>
      <c r="K51" t="s">
        <v>905</v>
      </c>
      <c r="M51" t="s">
        <v>869</v>
      </c>
      <c r="O51" t="s">
        <v>897</v>
      </c>
      <c r="P51" s="315" t="str">
        <f>+BTLBPL02!I24</f>
        <v>CONSULENT</v>
      </c>
    </row>
    <row r="52" spans="1:16" x14ac:dyDescent="0.25">
      <c r="A52">
        <v>4</v>
      </c>
      <c r="E52">
        <v>520169</v>
      </c>
      <c r="F52" t="s">
        <v>14</v>
      </c>
      <c r="K52" t="s">
        <v>909</v>
      </c>
      <c r="M52" t="s">
        <v>869</v>
      </c>
      <c r="O52" t="s">
        <v>897</v>
      </c>
      <c r="P52" s="315">
        <f>+BTLBPL02!I25</f>
        <v>888</v>
      </c>
    </row>
    <row r="53" spans="1:16" x14ac:dyDescent="0.25">
      <c r="A53">
        <v>4</v>
      </c>
      <c r="E53">
        <v>1777413</v>
      </c>
      <c r="F53" t="s">
        <v>932</v>
      </c>
      <c r="K53" t="s">
        <v>923</v>
      </c>
      <c r="M53" t="s">
        <v>933</v>
      </c>
    </row>
    <row r="54" spans="1:16" x14ac:dyDescent="0.25">
      <c r="I54" t="s">
        <v>8</v>
      </c>
      <c r="J54" t="s">
        <v>924</v>
      </c>
      <c r="O54" t="s">
        <v>897</v>
      </c>
      <c r="P54" s="315" t="str">
        <f>+BTLBPL02!I27</f>
        <v>true</v>
      </c>
    </row>
    <row r="55" spans="1:16" x14ac:dyDescent="0.25">
      <c r="I55" t="s">
        <v>9</v>
      </c>
      <c r="J55" t="s">
        <v>925</v>
      </c>
      <c r="O55" t="s">
        <v>897</v>
      </c>
      <c r="P55" s="315">
        <f>+BTLBPL02!I28</f>
        <v>0</v>
      </c>
    </row>
    <row r="56" spans="1:16" x14ac:dyDescent="0.25">
      <c r="A56">
        <v>3</v>
      </c>
      <c r="B56">
        <v>502272</v>
      </c>
      <c r="C56" t="s">
        <v>934</v>
      </c>
    </row>
    <row r="57" spans="1:16" x14ac:dyDescent="0.25">
      <c r="A57">
        <v>4</v>
      </c>
      <c r="E57">
        <v>507565</v>
      </c>
      <c r="F57" t="s">
        <v>935</v>
      </c>
      <c r="K57" t="s">
        <v>871</v>
      </c>
      <c r="L57" t="s">
        <v>872</v>
      </c>
      <c r="M57" t="s">
        <v>869</v>
      </c>
      <c r="N57" t="s">
        <v>912</v>
      </c>
    </row>
    <row r="58" spans="1:16" x14ac:dyDescent="0.25">
      <c r="A58">
        <v>4</v>
      </c>
      <c r="E58">
        <v>507566</v>
      </c>
      <c r="F58" t="s">
        <v>936</v>
      </c>
      <c r="K58" t="s">
        <v>937</v>
      </c>
      <c r="M58" t="s">
        <v>869</v>
      </c>
      <c r="N58" t="s">
        <v>912</v>
      </c>
    </row>
    <row r="59" spans="1:16" x14ac:dyDescent="0.25">
      <c r="A59">
        <v>4</v>
      </c>
      <c r="E59">
        <v>1779106</v>
      </c>
      <c r="F59" t="s">
        <v>938</v>
      </c>
      <c r="K59" t="s">
        <v>871</v>
      </c>
      <c r="L59" t="s">
        <v>872</v>
      </c>
      <c r="M59" t="s">
        <v>869</v>
      </c>
      <c r="N59" t="s">
        <v>939</v>
      </c>
    </row>
    <row r="60" spans="1:16" x14ac:dyDescent="0.25">
      <c r="A60">
        <v>4</v>
      </c>
      <c r="E60">
        <v>507567</v>
      </c>
      <c r="F60" t="s">
        <v>940</v>
      </c>
      <c r="K60" t="s">
        <v>937</v>
      </c>
      <c r="M60" t="s">
        <v>869</v>
      </c>
      <c r="N60" t="s">
        <v>912</v>
      </c>
    </row>
    <row r="61" spans="1:16" x14ac:dyDescent="0.25">
      <c r="A61">
        <v>2</v>
      </c>
      <c r="B61">
        <v>1620027</v>
      </c>
      <c r="C61" t="s">
        <v>941</v>
      </c>
      <c r="D61">
        <v>1</v>
      </c>
    </row>
    <row r="62" spans="1:16" x14ac:dyDescent="0.25">
      <c r="A62">
        <v>3</v>
      </c>
      <c r="E62">
        <v>1778882</v>
      </c>
      <c r="F62" t="s">
        <v>942</v>
      </c>
      <c r="K62" t="s">
        <v>871</v>
      </c>
      <c r="L62" t="s">
        <v>872</v>
      </c>
      <c r="M62" t="s">
        <v>869</v>
      </c>
      <c r="O62" t="s">
        <v>897</v>
      </c>
    </row>
    <row r="63" spans="1:16" x14ac:dyDescent="0.25">
      <c r="A63">
        <v>3</v>
      </c>
      <c r="E63">
        <v>1778883</v>
      </c>
      <c r="F63" t="s">
        <v>943</v>
      </c>
      <c r="K63" t="s">
        <v>871</v>
      </c>
      <c r="L63" t="s">
        <v>872</v>
      </c>
      <c r="M63" t="s">
        <v>869</v>
      </c>
      <c r="O63" t="s">
        <v>897</v>
      </c>
    </row>
    <row r="64" spans="1:16" x14ac:dyDescent="0.25">
      <c r="A64">
        <v>2</v>
      </c>
      <c r="B64">
        <v>1620056</v>
      </c>
      <c r="C64" t="s">
        <v>944</v>
      </c>
      <c r="D64">
        <v>1</v>
      </c>
    </row>
    <row r="65" spans="1:16" x14ac:dyDescent="0.25">
      <c r="A65">
        <v>3</v>
      </c>
      <c r="E65">
        <v>1778847</v>
      </c>
      <c r="F65" t="s">
        <v>945</v>
      </c>
      <c r="K65" t="s">
        <v>946</v>
      </c>
      <c r="M65" t="s">
        <v>947</v>
      </c>
      <c r="O65" t="s">
        <v>897</v>
      </c>
      <c r="P65" s="339">
        <f>+BTLBPL02!I162</f>
        <v>0</v>
      </c>
    </row>
    <row r="67" spans="1:16" x14ac:dyDescent="0.25">
      <c r="A67">
        <v>3</v>
      </c>
      <c r="E67">
        <v>1778848</v>
      </c>
      <c r="F67" t="s">
        <v>948</v>
      </c>
      <c r="K67" t="s">
        <v>946</v>
      </c>
      <c r="M67" t="s">
        <v>947</v>
      </c>
      <c r="O67" t="s">
        <v>897</v>
      </c>
    </row>
    <row r="68" spans="1:16" x14ac:dyDescent="0.25">
      <c r="A68">
        <v>3</v>
      </c>
      <c r="E68">
        <v>1778849</v>
      </c>
      <c r="F68" t="s">
        <v>949</v>
      </c>
      <c r="K68" t="s">
        <v>946</v>
      </c>
      <c r="M68" t="s">
        <v>947</v>
      </c>
      <c r="O68" t="s">
        <v>897</v>
      </c>
      <c r="P68" s="320">
        <f>+BTLBPL02!G161</f>
        <v>0</v>
      </c>
    </row>
    <row r="69" spans="1:16" x14ac:dyDescent="0.25">
      <c r="A69">
        <v>3</v>
      </c>
      <c r="E69">
        <v>1778850</v>
      </c>
      <c r="F69" t="s">
        <v>950</v>
      </c>
      <c r="K69" t="s">
        <v>946</v>
      </c>
      <c r="M69" t="s">
        <v>947</v>
      </c>
    </row>
    <row r="70" spans="1:16" x14ac:dyDescent="0.25">
      <c r="G70" t="s">
        <v>15</v>
      </c>
      <c r="H70" t="s">
        <v>951</v>
      </c>
      <c r="O70" t="s">
        <v>897</v>
      </c>
    </row>
    <row r="71" spans="1:16" x14ac:dyDescent="0.25">
      <c r="G71" t="s">
        <v>17</v>
      </c>
      <c r="H71" t="s">
        <v>952</v>
      </c>
      <c r="O71" t="s">
        <v>897</v>
      </c>
      <c r="P71" s="315">
        <f>+BTLBPL02!I142</f>
        <v>19250</v>
      </c>
    </row>
    <row r="72" spans="1:16" x14ac:dyDescent="0.25">
      <c r="A72">
        <v>3</v>
      </c>
      <c r="E72">
        <v>1778851</v>
      </c>
      <c r="F72" t="s">
        <v>953</v>
      </c>
      <c r="K72" t="s">
        <v>946</v>
      </c>
      <c r="M72" t="s">
        <v>947</v>
      </c>
    </row>
    <row r="73" spans="1:16" x14ac:dyDescent="0.25">
      <c r="G73" t="s">
        <v>15</v>
      </c>
      <c r="H73" t="s">
        <v>16</v>
      </c>
      <c r="O73" t="s">
        <v>897</v>
      </c>
    </row>
    <row r="74" spans="1:16" x14ac:dyDescent="0.25">
      <c r="G74" t="s">
        <v>17</v>
      </c>
      <c r="H74" t="s">
        <v>954</v>
      </c>
      <c r="O74" t="s">
        <v>897</v>
      </c>
      <c r="P74" s="315">
        <f>+BTLBPL02!I156</f>
        <v>51338</v>
      </c>
    </row>
    <row r="75" spans="1:16" x14ac:dyDescent="0.25">
      <c r="A75">
        <v>3</v>
      </c>
      <c r="B75">
        <v>1619744</v>
      </c>
      <c r="C75" t="s">
        <v>955</v>
      </c>
      <c r="D75">
        <v>1</v>
      </c>
    </row>
    <row r="76" spans="1:16" x14ac:dyDescent="0.25">
      <c r="A76">
        <v>4</v>
      </c>
      <c r="E76">
        <v>1776735</v>
      </c>
      <c r="F76" t="s">
        <v>956</v>
      </c>
      <c r="K76" t="s">
        <v>946</v>
      </c>
      <c r="M76" t="s">
        <v>947</v>
      </c>
      <c r="O76" t="s">
        <v>897</v>
      </c>
    </row>
    <row r="77" spans="1:16" x14ac:dyDescent="0.25">
      <c r="A77">
        <v>4</v>
      </c>
      <c r="E77">
        <v>1776738</v>
      </c>
      <c r="F77" t="s">
        <v>957</v>
      </c>
      <c r="K77" t="s">
        <v>946</v>
      </c>
      <c r="M77" t="s">
        <v>947</v>
      </c>
      <c r="O77" t="s">
        <v>897</v>
      </c>
    </row>
    <row r="78" spans="1:16" x14ac:dyDescent="0.25">
      <c r="A78">
        <v>4</v>
      </c>
      <c r="E78">
        <v>1776739</v>
      </c>
      <c r="F78" t="s">
        <v>958</v>
      </c>
      <c r="K78" t="s">
        <v>946</v>
      </c>
      <c r="M78" t="s">
        <v>947</v>
      </c>
      <c r="O78" t="s">
        <v>897</v>
      </c>
    </row>
    <row r="79" spans="1:16" x14ac:dyDescent="0.25">
      <c r="A79">
        <v>4</v>
      </c>
      <c r="E79">
        <v>1776756</v>
      </c>
      <c r="F79" t="s">
        <v>959</v>
      </c>
      <c r="K79" t="s">
        <v>946</v>
      </c>
      <c r="M79" t="s">
        <v>947</v>
      </c>
      <c r="O79" t="s">
        <v>897</v>
      </c>
    </row>
    <row r="80" spans="1:16" x14ac:dyDescent="0.25">
      <c r="A80">
        <v>4</v>
      </c>
      <c r="E80">
        <v>1776757</v>
      </c>
      <c r="F80" t="s">
        <v>960</v>
      </c>
      <c r="K80" t="s">
        <v>946</v>
      </c>
      <c r="M80" t="s">
        <v>947</v>
      </c>
      <c r="O80" t="s">
        <v>897</v>
      </c>
    </row>
    <row r="81" spans="1:16" x14ac:dyDescent="0.25">
      <c r="A81">
        <v>4</v>
      </c>
      <c r="E81">
        <v>1776740</v>
      </c>
      <c r="F81" t="s">
        <v>961</v>
      </c>
      <c r="K81" t="s">
        <v>946</v>
      </c>
      <c r="M81" t="s">
        <v>947</v>
      </c>
      <c r="O81" t="s">
        <v>897</v>
      </c>
    </row>
    <row r="82" spans="1:16" x14ac:dyDescent="0.25">
      <c r="A82">
        <v>4</v>
      </c>
      <c r="E82">
        <v>1776741</v>
      </c>
      <c r="F82" t="s">
        <v>962</v>
      </c>
      <c r="K82" t="s">
        <v>946</v>
      </c>
      <c r="M82" t="s">
        <v>947</v>
      </c>
    </row>
    <row r="83" spans="1:16" x14ac:dyDescent="0.25">
      <c r="G83" t="s">
        <v>15</v>
      </c>
      <c r="H83" t="s">
        <v>16</v>
      </c>
      <c r="O83" t="s">
        <v>897</v>
      </c>
    </row>
    <row r="84" spans="1:16" x14ac:dyDescent="0.25">
      <c r="G84" t="s">
        <v>17</v>
      </c>
      <c r="H84" t="s">
        <v>954</v>
      </c>
      <c r="O84" t="s">
        <v>897</v>
      </c>
      <c r="P84" s="315">
        <f>+BTLBPL02!I130</f>
        <v>15850</v>
      </c>
    </row>
    <row r="85" spans="1:16" x14ac:dyDescent="0.25">
      <c r="A85">
        <v>4</v>
      </c>
      <c r="E85">
        <v>1776742</v>
      </c>
      <c r="F85" t="s">
        <v>963</v>
      </c>
      <c r="K85" t="s">
        <v>946</v>
      </c>
      <c r="M85" t="s">
        <v>947</v>
      </c>
      <c r="O85" t="s">
        <v>897</v>
      </c>
    </row>
    <row r="86" spans="1:16" x14ac:dyDescent="0.25">
      <c r="A86">
        <v>4</v>
      </c>
      <c r="E86">
        <v>1776743</v>
      </c>
      <c r="F86" t="s">
        <v>964</v>
      </c>
      <c r="K86" t="s">
        <v>946</v>
      </c>
      <c r="M86" t="s">
        <v>947</v>
      </c>
      <c r="O86" t="s">
        <v>897</v>
      </c>
    </row>
    <row r="87" spans="1:16" x14ac:dyDescent="0.25">
      <c r="A87">
        <v>4</v>
      </c>
      <c r="E87">
        <v>1776744</v>
      </c>
      <c r="F87" t="s">
        <v>965</v>
      </c>
      <c r="K87" t="s">
        <v>946</v>
      </c>
      <c r="M87" t="s">
        <v>947</v>
      </c>
      <c r="O87" t="s">
        <v>897</v>
      </c>
    </row>
    <row r="88" spans="1:16" x14ac:dyDescent="0.25">
      <c r="A88">
        <v>4</v>
      </c>
      <c r="E88">
        <v>1776745</v>
      </c>
      <c r="F88" t="s">
        <v>966</v>
      </c>
      <c r="K88" t="s">
        <v>946</v>
      </c>
      <c r="M88" t="s">
        <v>947</v>
      </c>
    </row>
    <row r="89" spans="1:16" x14ac:dyDescent="0.25">
      <c r="G89" t="s">
        <v>15</v>
      </c>
      <c r="H89" t="s">
        <v>16</v>
      </c>
      <c r="O89" t="s">
        <v>897</v>
      </c>
    </row>
    <row r="90" spans="1:16" x14ac:dyDescent="0.25">
      <c r="G90" t="s">
        <v>17</v>
      </c>
      <c r="H90" t="s">
        <v>954</v>
      </c>
      <c r="O90" t="s">
        <v>897</v>
      </c>
      <c r="P90" s="320">
        <f>+BTLBPL02!I139</f>
        <v>3400</v>
      </c>
    </row>
    <row r="91" spans="1:16" x14ac:dyDescent="0.25">
      <c r="A91">
        <v>4</v>
      </c>
      <c r="B91">
        <v>1620063</v>
      </c>
      <c r="C91" t="s">
        <v>967</v>
      </c>
      <c r="D91">
        <v>1</v>
      </c>
    </row>
    <row r="92" spans="1:16" x14ac:dyDescent="0.25">
      <c r="A92">
        <v>5</v>
      </c>
      <c r="E92">
        <v>1778891</v>
      </c>
      <c r="F92" t="s">
        <v>968</v>
      </c>
      <c r="K92" t="s">
        <v>946</v>
      </c>
      <c r="M92" t="s">
        <v>947</v>
      </c>
    </row>
    <row r="93" spans="1:16" x14ac:dyDescent="0.25">
      <c r="A93">
        <v>5</v>
      </c>
      <c r="E93">
        <v>1778892</v>
      </c>
      <c r="F93" t="s">
        <v>969</v>
      </c>
      <c r="K93" t="s">
        <v>946</v>
      </c>
      <c r="M93" t="s">
        <v>947</v>
      </c>
    </row>
    <row r="94" spans="1:16" x14ac:dyDescent="0.25">
      <c r="A94">
        <v>5</v>
      </c>
      <c r="B94">
        <v>1619828</v>
      </c>
      <c r="C94" t="s">
        <v>18</v>
      </c>
      <c r="D94">
        <v>99</v>
      </c>
    </row>
    <row r="95" spans="1:16" x14ac:dyDescent="0.25">
      <c r="A95">
        <v>6</v>
      </c>
      <c r="E95">
        <v>1777092</v>
      </c>
      <c r="F95" t="s">
        <v>970</v>
      </c>
      <c r="K95" t="s">
        <v>921</v>
      </c>
      <c r="M95" t="s">
        <v>971</v>
      </c>
      <c r="O95" t="s">
        <v>897</v>
      </c>
    </row>
    <row r="96" spans="1:16" x14ac:dyDescent="0.25">
      <c r="A96">
        <v>6</v>
      </c>
      <c r="E96">
        <v>1777094</v>
      </c>
      <c r="F96" t="s">
        <v>972</v>
      </c>
      <c r="K96" t="s">
        <v>973</v>
      </c>
      <c r="M96" t="s">
        <v>971</v>
      </c>
      <c r="O96" t="s">
        <v>897</v>
      </c>
    </row>
    <row r="97" spans="1:15" x14ac:dyDescent="0.25">
      <c r="A97">
        <v>6</v>
      </c>
      <c r="E97">
        <v>1777042</v>
      </c>
      <c r="F97" t="s">
        <v>974</v>
      </c>
      <c r="K97" t="s">
        <v>946</v>
      </c>
      <c r="M97" t="s">
        <v>933</v>
      </c>
      <c r="O97" t="s">
        <v>897</v>
      </c>
    </row>
    <row r="98" spans="1:15" x14ac:dyDescent="0.25">
      <c r="A98">
        <v>6</v>
      </c>
      <c r="E98">
        <v>1777397</v>
      </c>
      <c r="F98" t="s">
        <v>975</v>
      </c>
      <c r="K98" t="s">
        <v>946</v>
      </c>
      <c r="M98" t="s">
        <v>933</v>
      </c>
      <c r="O98" t="s">
        <v>897</v>
      </c>
    </row>
    <row r="99" spans="1:15" x14ac:dyDescent="0.25">
      <c r="A99">
        <v>4</v>
      </c>
      <c r="B99">
        <v>1620064</v>
      </c>
      <c r="C99" t="s">
        <v>976</v>
      </c>
      <c r="D99">
        <v>1</v>
      </c>
    </row>
    <row r="100" spans="1:15" x14ac:dyDescent="0.25">
      <c r="A100">
        <v>5</v>
      </c>
      <c r="E100">
        <v>1778893</v>
      </c>
      <c r="F100" t="s">
        <v>977</v>
      </c>
      <c r="K100" t="s">
        <v>946</v>
      </c>
      <c r="M100" t="s">
        <v>947</v>
      </c>
    </row>
    <row r="101" spans="1:15" x14ac:dyDescent="0.25">
      <c r="A101">
        <v>5</v>
      </c>
      <c r="E101">
        <v>1778894</v>
      </c>
      <c r="F101" t="s">
        <v>978</v>
      </c>
      <c r="K101" t="s">
        <v>946</v>
      </c>
      <c r="M101" t="s">
        <v>947</v>
      </c>
    </row>
    <row r="102" spans="1:15" x14ac:dyDescent="0.25">
      <c r="A102">
        <v>5</v>
      </c>
      <c r="B102">
        <v>1619838</v>
      </c>
      <c r="C102" t="s">
        <v>19</v>
      </c>
      <c r="D102">
        <v>99</v>
      </c>
    </row>
    <row r="103" spans="1:15" x14ac:dyDescent="0.25">
      <c r="A103">
        <v>6</v>
      </c>
      <c r="E103">
        <v>1777195</v>
      </c>
      <c r="F103" t="s">
        <v>979</v>
      </c>
      <c r="K103" t="s">
        <v>921</v>
      </c>
      <c r="M103" t="s">
        <v>971</v>
      </c>
      <c r="O103" t="s">
        <v>897</v>
      </c>
    </row>
    <row r="104" spans="1:15" x14ac:dyDescent="0.25">
      <c r="A104">
        <v>6</v>
      </c>
      <c r="E104">
        <v>1777197</v>
      </c>
      <c r="F104" t="s">
        <v>980</v>
      </c>
      <c r="K104" t="s">
        <v>973</v>
      </c>
      <c r="M104" t="s">
        <v>971</v>
      </c>
      <c r="O104" t="s">
        <v>897</v>
      </c>
    </row>
    <row r="105" spans="1:15" x14ac:dyDescent="0.25">
      <c r="A105">
        <v>6</v>
      </c>
      <c r="E105">
        <v>1777093</v>
      </c>
      <c r="F105" t="s">
        <v>981</v>
      </c>
      <c r="K105" t="s">
        <v>918</v>
      </c>
      <c r="M105" t="s">
        <v>933</v>
      </c>
      <c r="O105" t="s">
        <v>897</v>
      </c>
    </row>
    <row r="106" spans="1:15" x14ac:dyDescent="0.25">
      <c r="A106">
        <v>6</v>
      </c>
      <c r="E106">
        <v>1777200</v>
      </c>
      <c r="F106" t="s">
        <v>982</v>
      </c>
      <c r="K106" t="s">
        <v>946</v>
      </c>
      <c r="M106" t="s">
        <v>933</v>
      </c>
      <c r="O106" t="s">
        <v>897</v>
      </c>
    </row>
    <row r="107" spans="1:15" x14ac:dyDescent="0.25">
      <c r="A107">
        <v>6</v>
      </c>
      <c r="E107">
        <v>1777044</v>
      </c>
      <c r="F107" t="s">
        <v>983</v>
      </c>
      <c r="K107" t="s">
        <v>946</v>
      </c>
      <c r="M107" t="s">
        <v>933</v>
      </c>
      <c r="O107" t="s">
        <v>897</v>
      </c>
    </row>
    <row r="108" spans="1:15" x14ac:dyDescent="0.25">
      <c r="A108">
        <v>4</v>
      </c>
      <c r="B108">
        <v>1620039</v>
      </c>
      <c r="C108" t="s">
        <v>20</v>
      </c>
      <c r="D108">
        <v>1</v>
      </c>
    </row>
    <row r="109" spans="1:15" x14ac:dyDescent="0.25">
      <c r="A109">
        <v>5</v>
      </c>
      <c r="E109">
        <v>1778697</v>
      </c>
      <c r="F109" t="s">
        <v>984</v>
      </c>
      <c r="K109" t="s">
        <v>946</v>
      </c>
      <c r="M109" t="s">
        <v>947</v>
      </c>
      <c r="O109" t="s">
        <v>897</v>
      </c>
    </row>
    <row r="110" spans="1:15" x14ac:dyDescent="0.25">
      <c r="A110">
        <v>5</v>
      </c>
      <c r="E110">
        <v>1778702</v>
      </c>
      <c r="F110" t="s">
        <v>985</v>
      </c>
      <c r="K110" t="s">
        <v>946</v>
      </c>
      <c r="L110" t="s">
        <v>986</v>
      </c>
      <c r="M110" t="s">
        <v>947</v>
      </c>
      <c r="O110" t="s">
        <v>897</v>
      </c>
    </row>
    <row r="111" spans="1:15" x14ac:dyDescent="0.25">
      <c r="A111">
        <v>5</v>
      </c>
      <c r="E111">
        <v>1778705</v>
      </c>
      <c r="F111" t="s">
        <v>987</v>
      </c>
      <c r="K111" t="s">
        <v>946</v>
      </c>
      <c r="L111" t="s">
        <v>986</v>
      </c>
      <c r="M111" t="s">
        <v>947</v>
      </c>
      <c r="O111" t="s">
        <v>897</v>
      </c>
    </row>
    <row r="112" spans="1:15" x14ac:dyDescent="0.25">
      <c r="A112">
        <v>5</v>
      </c>
      <c r="E112">
        <v>1778706</v>
      </c>
      <c r="F112" t="s">
        <v>988</v>
      </c>
      <c r="K112" t="s">
        <v>946</v>
      </c>
      <c r="L112" t="s">
        <v>986</v>
      </c>
      <c r="M112" t="s">
        <v>947</v>
      </c>
      <c r="O112" t="s">
        <v>897</v>
      </c>
    </row>
    <row r="113" spans="1:15" x14ac:dyDescent="0.25">
      <c r="A113">
        <v>5</v>
      </c>
      <c r="E113">
        <v>1778709</v>
      </c>
      <c r="F113" t="s">
        <v>989</v>
      </c>
      <c r="K113" t="s">
        <v>946</v>
      </c>
      <c r="L113" t="s">
        <v>986</v>
      </c>
      <c r="M113" t="s">
        <v>947</v>
      </c>
      <c r="O113" t="s">
        <v>897</v>
      </c>
    </row>
    <row r="114" spans="1:15" x14ac:dyDescent="0.25">
      <c r="A114">
        <v>5</v>
      </c>
      <c r="E114">
        <v>1778711</v>
      </c>
      <c r="F114" t="s">
        <v>990</v>
      </c>
      <c r="K114" t="s">
        <v>946</v>
      </c>
      <c r="M114" t="s">
        <v>947</v>
      </c>
      <c r="O114" t="s">
        <v>897</v>
      </c>
    </row>
    <row r="115" spans="1:15" x14ac:dyDescent="0.25">
      <c r="A115">
        <v>5</v>
      </c>
      <c r="B115">
        <v>1619829</v>
      </c>
      <c r="C115" t="s">
        <v>991</v>
      </c>
      <c r="D115">
        <v>99</v>
      </c>
    </row>
    <row r="116" spans="1:15" x14ac:dyDescent="0.25">
      <c r="A116">
        <v>6</v>
      </c>
      <c r="E116">
        <v>1778886</v>
      </c>
      <c r="F116" t="s">
        <v>992</v>
      </c>
      <c r="K116" t="s">
        <v>921</v>
      </c>
      <c r="M116" t="s">
        <v>869</v>
      </c>
      <c r="O116" t="s">
        <v>897</v>
      </c>
    </row>
    <row r="117" spans="1:15" x14ac:dyDescent="0.25">
      <c r="A117">
        <v>6</v>
      </c>
      <c r="E117">
        <v>1778887</v>
      </c>
      <c r="F117" t="s">
        <v>993</v>
      </c>
      <c r="K117" t="s">
        <v>973</v>
      </c>
      <c r="M117" t="s">
        <v>869</v>
      </c>
      <c r="O117" t="s">
        <v>897</v>
      </c>
    </row>
    <row r="118" spans="1:15" x14ac:dyDescent="0.25">
      <c r="A118">
        <v>6</v>
      </c>
      <c r="E118">
        <v>1778888</v>
      </c>
      <c r="F118" t="s">
        <v>994</v>
      </c>
      <c r="K118" t="s">
        <v>918</v>
      </c>
      <c r="M118" t="s">
        <v>869</v>
      </c>
      <c r="O118" t="s">
        <v>897</v>
      </c>
    </row>
    <row r="119" spans="1:15" x14ac:dyDescent="0.25">
      <c r="A119">
        <v>6</v>
      </c>
      <c r="E119">
        <v>1777047</v>
      </c>
      <c r="F119" t="s">
        <v>995</v>
      </c>
      <c r="K119" t="s">
        <v>946</v>
      </c>
      <c r="L119" t="s">
        <v>986</v>
      </c>
      <c r="M119" t="s">
        <v>933</v>
      </c>
      <c r="O119" t="s">
        <v>897</v>
      </c>
    </row>
    <row r="120" spans="1:15" x14ac:dyDescent="0.25">
      <c r="A120">
        <v>6</v>
      </c>
      <c r="E120">
        <v>1777048</v>
      </c>
      <c r="F120" t="s">
        <v>996</v>
      </c>
      <c r="K120" t="s">
        <v>946</v>
      </c>
      <c r="L120" t="s">
        <v>986</v>
      </c>
      <c r="M120" t="s">
        <v>933</v>
      </c>
      <c r="O120" t="s">
        <v>897</v>
      </c>
    </row>
    <row r="121" spans="1:15" x14ac:dyDescent="0.25">
      <c r="A121">
        <v>6</v>
      </c>
      <c r="E121">
        <v>1777049</v>
      </c>
      <c r="F121" t="s">
        <v>997</v>
      </c>
      <c r="K121" t="s">
        <v>946</v>
      </c>
      <c r="L121" t="s">
        <v>986</v>
      </c>
      <c r="M121" t="s">
        <v>933</v>
      </c>
      <c r="O121" t="s">
        <v>897</v>
      </c>
    </row>
    <row r="122" spans="1:15" x14ac:dyDescent="0.25">
      <c r="A122">
        <v>6</v>
      </c>
      <c r="E122">
        <v>1777050</v>
      </c>
      <c r="F122" t="s">
        <v>998</v>
      </c>
      <c r="K122" t="s">
        <v>946</v>
      </c>
      <c r="L122" t="s">
        <v>986</v>
      </c>
      <c r="M122" t="s">
        <v>933</v>
      </c>
      <c r="O122" t="s">
        <v>897</v>
      </c>
    </row>
    <row r="123" spans="1:15" x14ac:dyDescent="0.25">
      <c r="A123">
        <v>6</v>
      </c>
      <c r="E123">
        <v>1777051</v>
      </c>
      <c r="F123" t="s">
        <v>999</v>
      </c>
      <c r="K123" t="s">
        <v>946</v>
      </c>
      <c r="L123" t="s">
        <v>986</v>
      </c>
      <c r="M123" t="s">
        <v>933</v>
      </c>
      <c r="O123" t="s">
        <v>897</v>
      </c>
    </row>
    <row r="124" spans="1:15" x14ac:dyDescent="0.25">
      <c r="A124">
        <v>4</v>
      </c>
      <c r="B124">
        <v>1619846</v>
      </c>
      <c r="C124" t="s">
        <v>21</v>
      </c>
      <c r="D124">
        <v>99</v>
      </c>
    </row>
    <row r="125" spans="1:15" x14ac:dyDescent="0.25">
      <c r="A125">
        <v>5</v>
      </c>
      <c r="E125">
        <v>1777213</v>
      </c>
      <c r="F125" t="s">
        <v>1000</v>
      </c>
      <c r="K125" t="s">
        <v>921</v>
      </c>
      <c r="M125" t="s">
        <v>971</v>
      </c>
      <c r="O125" t="s">
        <v>897</v>
      </c>
    </row>
    <row r="126" spans="1:15" x14ac:dyDescent="0.25">
      <c r="A126">
        <v>5</v>
      </c>
      <c r="E126">
        <v>1777076</v>
      </c>
      <c r="F126" t="s">
        <v>1001</v>
      </c>
      <c r="K126" t="s">
        <v>918</v>
      </c>
      <c r="M126" t="s">
        <v>933</v>
      </c>
      <c r="O126" t="s">
        <v>897</v>
      </c>
    </row>
    <row r="127" spans="1:15" x14ac:dyDescent="0.25">
      <c r="A127">
        <v>5</v>
      </c>
      <c r="E127">
        <v>1777081</v>
      </c>
      <c r="F127" t="s">
        <v>1002</v>
      </c>
      <c r="K127" t="s">
        <v>946</v>
      </c>
      <c r="M127" t="s">
        <v>933</v>
      </c>
      <c r="O127" t="s">
        <v>897</v>
      </c>
    </row>
    <row r="128" spans="1:15" x14ac:dyDescent="0.25">
      <c r="A128">
        <v>4</v>
      </c>
      <c r="B128">
        <v>1620043</v>
      </c>
      <c r="C128" t="s">
        <v>22</v>
      </c>
      <c r="D128">
        <v>1</v>
      </c>
    </row>
    <row r="129" spans="1:15" x14ac:dyDescent="0.25">
      <c r="A129">
        <v>5</v>
      </c>
      <c r="E129">
        <v>1778724</v>
      </c>
      <c r="F129" t="s">
        <v>1003</v>
      </c>
      <c r="K129" t="s">
        <v>946</v>
      </c>
      <c r="M129" t="s">
        <v>947</v>
      </c>
      <c r="N129" t="s">
        <v>1004</v>
      </c>
      <c r="O129" t="s">
        <v>897</v>
      </c>
    </row>
    <row r="130" spans="1:15" x14ac:dyDescent="0.25">
      <c r="A130">
        <v>5</v>
      </c>
      <c r="E130">
        <v>1778720</v>
      </c>
      <c r="F130" t="s">
        <v>1005</v>
      </c>
      <c r="K130" t="s">
        <v>946</v>
      </c>
      <c r="M130" t="s">
        <v>947</v>
      </c>
      <c r="O130" t="s">
        <v>897</v>
      </c>
    </row>
    <row r="131" spans="1:15" x14ac:dyDescent="0.25">
      <c r="A131">
        <v>5</v>
      </c>
      <c r="E131">
        <v>1778716</v>
      </c>
      <c r="F131" t="s">
        <v>1006</v>
      </c>
      <c r="K131" t="s">
        <v>946</v>
      </c>
      <c r="L131" t="s">
        <v>986</v>
      </c>
      <c r="M131" t="s">
        <v>947</v>
      </c>
      <c r="O131" t="s">
        <v>897</v>
      </c>
    </row>
    <row r="132" spans="1:15" x14ac:dyDescent="0.25">
      <c r="A132">
        <v>5</v>
      </c>
      <c r="E132">
        <v>1778717</v>
      </c>
      <c r="F132" t="s">
        <v>1007</v>
      </c>
      <c r="K132" t="s">
        <v>946</v>
      </c>
      <c r="L132" t="s">
        <v>986</v>
      </c>
      <c r="M132" t="s">
        <v>947</v>
      </c>
      <c r="O132" t="s">
        <v>897</v>
      </c>
    </row>
    <row r="133" spans="1:15" x14ac:dyDescent="0.25">
      <c r="A133">
        <v>5</v>
      </c>
      <c r="E133">
        <v>1778718</v>
      </c>
      <c r="F133" t="s">
        <v>1008</v>
      </c>
      <c r="K133" t="s">
        <v>946</v>
      </c>
      <c r="L133" t="s">
        <v>986</v>
      </c>
      <c r="M133" t="s">
        <v>947</v>
      </c>
      <c r="O133" t="s">
        <v>897</v>
      </c>
    </row>
    <row r="134" spans="1:15" x14ac:dyDescent="0.25">
      <c r="A134">
        <v>5</v>
      </c>
      <c r="E134">
        <v>1778719</v>
      </c>
      <c r="F134" t="s">
        <v>1009</v>
      </c>
      <c r="K134" t="s">
        <v>946</v>
      </c>
      <c r="L134" t="s">
        <v>986</v>
      </c>
      <c r="M134" t="s">
        <v>947</v>
      </c>
      <c r="O134" t="s">
        <v>897</v>
      </c>
    </row>
    <row r="135" spans="1:15" x14ac:dyDescent="0.25">
      <c r="A135">
        <v>5</v>
      </c>
      <c r="E135">
        <v>1778721</v>
      </c>
      <c r="F135" t="s">
        <v>1010</v>
      </c>
      <c r="K135" t="s">
        <v>946</v>
      </c>
      <c r="L135" t="s">
        <v>986</v>
      </c>
      <c r="M135" t="s">
        <v>947</v>
      </c>
      <c r="O135" t="s">
        <v>897</v>
      </c>
    </row>
    <row r="136" spans="1:15" x14ac:dyDescent="0.25">
      <c r="A136">
        <v>5</v>
      </c>
      <c r="B136">
        <v>1619833</v>
      </c>
      <c r="C136" t="s">
        <v>1011</v>
      </c>
      <c r="D136">
        <v>99</v>
      </c>
    </row>
    <row r="137" spans="1:15" x14ac:dyDescent="0.25">
      <c r="A137">
        <v>6</v>
      </c>
      <c r="E137">
        <v>1777215</v>
      </c>
      <c r="F137" t="s">
        <v>1012</v>
      </c>
      <c r="K137" t="s">
        <v>921</v>
      </c>
      <c r="M137" t="s">
        <v>971</v>
      </c>
      <c r="O137" t="s">
        <v>897</v>
      </c>
    </row>
    <row r="138" spans="1:15" x14ac:dyDescent="0.25">
      <c r="A138">
        <v>6</v>
      </c>
      <c r="E138">
        <v>1777251</v>
      </c>
      <c r="F138" t="s">
        <v>1013</v>
      </c>
      <c r="K138" t="s">
        <v>946</v>
      </c>
      <c r="L138" t="s">
        <v>986</v>
      </c>
      <c r="M138" t="s">
        <v>933</v>
      </c>
      <c r="O138" t="s">
        <v>897</v>
      </c>
    </row>
    <row r="139" spans="1:15" x14ac:dyDescent="0.25">
      <c r="A139">
        <v>6</v>
      </c>
      <c r="E139">
        <v>1777337</v>
      </c>
      <c r="F139" t="s">
        <v>1014</v>
      </c>
      <c r="K139" t="s">
        <v>946</v>
      </c>
      <c r="L139" t="s">
        <v>986</v>
      </c>
      <c r="M139" t="s">
        <v>933</v>
      </c>
      <c r="O139" t="s">
        <v>897</v>
      </c>
    </row>
    <row r="140" spans="1:15" x14ac:dyDescent="0.25">
      <c r="A140">
        <v>6</v>
      </c>
      <c r="E140">
        <v>1777338</v>
      </c>
      <c r="F140" t="s">
        <v>1015</v>
      </c>
      <c r="K140" t="s">
        <v>946</v>
      </c>
      <c r="L140" t="s">
        <v>986</v>
      </c>
      <c r="M140" t="s">
        <v>933</v>
      </c>
      <c r="O140" t="s">
        <v>897</v>
      </c>
    </row>
    <row r="141" spans="1:15" x14ac:dyDescent="0.25">
      <c r="A141">
        <v>6</v>
      </c>
      <c r="E141">
        <v>1777376</v>
      </c>
      <c r="F141" t="s">
        <v>1016</v>
      </c>
      <c r="K141" t="s">
        <v>946</v>
      </c>
      <c r="L141" t="s">
        <v>986</v>
      </c>
      <c r="M141" t="s">
        <v>933</v>
      </c>
      <c r="O141" t="s">
        <v>897</v>
      </c>
    </row>
    <row r="142" spans="1:15" x14ac:dyDescent="0.25">
      <c r="A142">
        <v>6</v>
      </c>
      <c r="E142">
        <v>1777377</v>
      </c>
      <c r="F142" t="s">
        <v>1017</v>
      </c>
      <c r="K142" t="s">
        <v>946</v>
      </c>
      <c r="L142" t="s">
        <v>986</v>
      </c>
      <c r="M142" t="s">
        <v>933</v>
      </c>
      <c r="O142" t="s">
        <v>897</v>
      </c>
    </row>
    <row r="143" spans="1:15" x14ac:dyDescent="0.25">
      <c r="A143">
        <v>4</v>
      </c>
      <c r="B143">
        <v>1620036</v>
      </c>
      <c r="C143" t="s">
        <v>1018</v>
      </c>
      <c r="D143">
        <v>1</v>
      </c>
    </row>
    <row r="144" spans="1:15" x14ac:dyDescent="0.25">
      <c r="A144">
        <v>5</v>
      </c>
      <c r="E144">
        <v>1777406</v>
      </c>
      <c r="F144" t="s">
        <v>1019</v>
      </c>
      <c r="K144" t="s">
        <v>946</v>
      </c>
      <c r="L144" t="s">
        <v>986</v>
      </c>
      <c r="M144" t="s">
        <v>947</v>
      </c>
    </row>
    <row r="145" spans="1:16" x14ac:dyDescent="0.25">
      <c r="G145" t="s">
        <v>15</v>
      </c>
      <c r="H145" t="s">
        <v>16</v>
      </c>
      <c r="O145" t="s">
        <v>897</v>
      </c>
    </row>
    <row r="146" spans="1:16" x14ac:dyDescent="0.25">
      <c r="G146" t="s">
        <v>17</v>
      </c>
      <c r="H146" t="s">
        <v>954</v>
      </c>
      <c r="O146" t="s">
        <v>897</v>
      </c>
      <c r="P146" s="315">
        <f>+BTLBPL02!I122</f>
        <v>15850</v>
      </c>
    </row>
    <row r="147" spans="1:16" x14ac:dyDescent="0.25">
      <c r="A147">
        <v>5</v>
      </c>
      <c r="E147">
        <v>1778757</v>
      </c>
      <c r="F147" t="s">
        <v>1020</v>
      </c>
      <c r="K147" t="s">
        <v>946</v>
      </c>
      <c r="M147" t="s">
        <v>947</v>
      </c>
    </row>
    <row r="148" spans="1:16" x14ac:dyDescent="0.25">
      <c r="G148" t="s">
        <v>15</v>
      </c>
      <c r="H148" t="s">
        <v>16</v>
      </c>
      <c r="O148" t="s">
        <v>897</v>
      </c>
    </row>
    <row r="149" spans="1:16" x14ac:dyDescent="0.25">
      <c r="G149" t="s">
        <v>17</v>
      </c>
      <c r="H149" t="s">
        <v>954</v>
      </c>
      <c r="O149" t="s">
        <v>897</v>
      </c>
      <c r="P149" s="317">
        <f>+BTLBPL02!G125</f>
        <v>387600</v>
      </c>
    </row>
    <row r="150" spans="1:16" x14ac:dyDescent="0.25">
      <c r="A150">
        <v>5</v>
      </c>
      <c r="E150">
        <v>1778758</v>
      </c>
      <c r="F150" t="s">
        <v>1021</v>
      </c>
      <c r="K150" t="s">
        <v>946</v>
      </c>
      <c r="M150" t="s">
        <v>947</v>
      </c>
    </row>
    <row r="151" spans="1:16" x14ac:dyDescent="0.25">
      <c r="G151" t="s">
        <v>15</v>
      </c>
      <c r="H151" t="s">
        <v>16</v>
      </c>
      <c r="O151" t="s">
        <v>897</v>
      </c>
    </row>
    <row r="152" spans="1:16" x14ac:dyDescent="0.25">
      <c r="G152" t="s">
        <v>17</v>
      </c>
      <c r="H152" t="s">
        <v>954</v>
      </c>
      <c r="O152" t="s">
        <v>897</v>
      </c>
      <c r="P152" s="315">
        <f>+BTLBPL02!G124</f>
        <v>387600</v>
      </c>
    </row>
    <row r="153" spans="1:16" x14ac:dyDescent="0.25">
      <c r="A153">
        <v>5</v>
      </c>
      <c r="E153">
        <v>1778759</v>
      </c>
      <c r="F153" t="s">
        <v>1022</v>
      </c>
      <c r="K153" t="s">
        <v>946</v>
      </c>
      <c r="M153" t="s">
        <v>947</v>
      </c>
    </row>
    <row r="154" spans="1:16" x14ac:dyDescent="0.25">
      <c r="G154" t="s">
        <v>15</v>
      </c>
      <c r="H154" t="s">
        <v>16</v>
      </c>
      <c r="O154" t="s">
        <v>897</v>
      </c>
    </row>
    <row r="155" spans="1:16" x14ac:dyDescent="0.25">
      <c r="G155" t="s">
        <v>17</v>
      </c>
      <c r="H155" t="s">
        <v>954</v>
      </c>
      <c r="O155" t="s">
        <v>897</v>
      </c>
      <c r="P155" s="315">
        <f>+BTLBPL02!G126</f>
        <v>252000</v>
      </c>
    </row>
    <row r="156" spans="1:16" x14ac:dyDescent="0.25">
      <c r="A156">
        <v>5</v>
      </c>
      <c r="E156">
        <v>1778760</v>
      </c>
      <c r="F156" t="s">
        <v>1023</v>
      </c>
      <c r="K156" t="s">
        <v>946</v>
      </c>
      <c r="M156" t="s">
        <v>947</v>
      </c>
    </row>
    <row r="157" spans="1:16" x14ac:dyDescent="0.25">
      <c r="G157" t="s">
        <v>15</v>
      </c>
      <c r="H157" t="s">
        <v>16</v>
      </c>
      <c r="O157" t="s">
        <v>897</v>
      </c>
    </row>
    <row r="158" spans="1:16" x14ac:dyDescent="0.25">
      <c r="G158" t="s">
        <v>17</v>
      </c>
      <c r="H158" t="s">
        <v>954</v>
      </c>
      <c r="O158" t="s">
        <v>897</v>
      </c>
      <c r="P158" s="315">
        <f>+BTLBPL02!G127</f>
        <v>252000</v>
      </c>
    </row>
    <row r="159" spans="1:16" x14ac:dyDescent="0.25">
      <c r="A159">
        <v>5</v>
      </c>
      <c r="E159">
        <v>1779146</v>
      </c>
      <c r="F159" t="s">
        <v>1024</v>
      </c>
      <c r="K159" t="s">
        <v>946</v>
      </c>
      <c r="M159" t="s">
        <v>947</v>
      </c>
    </row>
    <row r="160" spans="1:16" x14ac:dyDescent="0.25">
      <c r="G160" t="s">
        <v>15</v>
      </c>
      <c r="H160" t="s">
        <v>16</v>
      </c>
      <c r="O160" t="s">
        <v>897</v>
      </c>
    </row>
    <row r="161" spans="1:18" x14ac:dyDescent="0.25">
      <c r="G161" t="s">
        <v>17</v>
      </c>
      <c r="H161" t="s">
        <v>954</v>
      </c>
      <c r="O161" t="s">
        <v>897</v>
      </c>
      <c r="P161" s="315">
        <f>+BTLBPL02!G128</f>
        <v>0</v>
      </c>
    </row>
    <row r="162" spans="1:18" x14ac:dyDescent="0.25">
      <c r="A162">
        <v>5</v>
      </c>
      <c r="E162">
        <v>1778761</v>
      </c>
      <c r="F162" t="s">
        <v>1025</v>
      </c>
      <c r="K162" t="s">
        <v>946</v>
      </c>
      <c r="M162" t="s">
        <v>947</v>
      </c>
    </row>
    <row r="163" spans="1:18" x14ac:dyDescent="0.25">
      <c r="G163" t="s">
        <v>15</v>
      </c>
      <c r="H163" t="s">
        <v>16</v>
      </c>
      <c r="O163" t="s">
        <v>897</v>
      </c>
    </row>
    <row r="164" spans="1:18" x14ac:dyDescent="0.25">
      <c r="G164" t="s">
        <v>17</v>
      </c>
      <c r="H164" t="s">
        <v>954</v>
      </c>
      <c r="O164" t="s">
        <v>897</v>
      </c>
      <c r="P164" s="315">
        <f>+BTLBPL02!I129</f>
        <v>0</v>
      </c>
    </row>
    <row r="165" spans="1:18" x14ac:dyDescent="0.25">
      <c r="A165">
        <v>5</v>
      </c>
      <c r="B165">
        <v>1619835</v>
      </c>
      <c r="C165" t="s">
        <v>1026</v>
      </c>
      <c r="D165">
        <v>99</v>
      </c>
    </row>
    <row r="166" spans="1:18" x14ac:dyDescent="0.25">
      <c r="A166">
        <v>6</v>
      </c>
      <c r="E166">
        <v>1777535</v>
      </c>
      <c r="F166" t="s">
        <v>1027</v>
      </c>
      <c r="K166" t="s">
        <v>923</v>
      </c>
      <c r="M166" t="s">
        <v>869</v>
      </c>
    </row>
    <row r="167" spans="1:18" x14ac:dyDescent="0.25">
      <c r="I167" t="s">
        <v>8</v>
      </c>
      <c r="J167" t="s">
        <v>924</v>
      </c>
      <c r="O167" t="s">
        <v>897</v>
      </c>
      <c r="P167" s="315">
        <f>+BTLBPL02!I39</f>
        <v>0</v>
      </c>
      <c r="Q167" s="315">
        <f>+BTLBPL02!J39</f>
        <v>0</v>
      </c>
      <c r="R167" s="315">
        <f>+BTLBPL02!K39</f>
        <v>0</v>
      </c>
    </row>
    <row r="168" spans="1:18" x14ac:dyDescent="0.25">
      <c r="I168" t="s">
        <v>9</v>
      </c>
      <c r="J168" t="s">
        <v>925</v>
      </c>
      <c r="O168" t="s">
        <v>897</v>
      </c>
      <c r="P168" s="315" t="str">
        <f>+BTLBPL02!I40</f>
        <v>false</v>
      </c>
      <c r="Q168" s="315" t="str">
        <f>+BTLBPL02!J40</f>
        <v>false</v>
      </c>
      <c r="R168" s="315">
        <f>+BTLBPL02!K40</f>
        <v>0</v>
      </c>
    </row>
    <row r="169" spans="1:18" x14ac:dyDescent="0.25">
      <c r="A169">
        <v>6</v>
      </c>
      <c r="E169">
        <v>1777109</v>
      </c>
      <c r="F169" t="s">
        <v>1028</v>
      </c>
      <c r="K169" t="s">
        <v>911</v>
      </c>
      <c r="M169" t="s">
        <v>869</v>
      </c>
      <c r="O169" t="s">
        <v>897</v>
      </c>
      <c r="P169" s="315" t="str">
        <f>+BTLBPL02!I42</f>
        <v>Korte Voorhout</v>
      </c>
      <c r="Q169" s="315" t="str">
        <f>+BTLBPL02!J42</f>
        <v>Hoofdstraat</v>
      </c>
      <c r="R169" s="315">
        <f>+BTLBPL02!K42</f>
        <v>0</v>
      </c>
    </row>
    <row r="170" spans="1:18" x14ac:dyDescent="0.25">
      <c r="A170">
        <v>6</v>
      </c>
      <c r="E170">
        <v>1777108</v>
      </c>
      <c r="F170" t="s">
        <v>1029</v>
      </c>
      <c r="K170" t="s">
        <v>1030</v>
      </c>
      <c r="M170" t="s">
        <v>869</v>
      </c>
      <c r="O170" t="s">
        <v>897</v>
      </c>
      <c r="P170" s="315">
        <f>+BTLBPL02!I43</f>
        <v>7</v>
      </c>
      <c r="Q170" s="315">
        <f>+BTLBPL02!J43</f>
        <v>173</v>
      </c>
      <c r="R170" s="315">
        <f>+BTLBPL02!K43</f>
        <v>0</v>
      </c>
    </row>
    <row r="171" spans="1:18" x14ac:dyDescent="0.25">
      <c r="A171">
        <v>6</v>
      </c>
      <c r="E171">
        <v>1777110</v>
      </c>
      <c r="F171" t="s">
        <v>1031</v>
      </c>
      <c r="K171" t="s">
        <v>1032</v>
      </c>
      <c r="M171" t="s">
        <v>869</v>
      </c>
      <c r="O171" t="s">
        <v>897</v>
      </c>
      <c r="P171" s="315">
        <f>+BTLBPL02!I44</f>
        <v>0</v>
      </c>
      <c r="Q171" s="315">
        <f>+BTLBPL02!J44</f>
        <v>0</v>
      </c>
      <c r="R171" s="315">
        <f>+BTLBPL02!K44</f>
        <v>0</v>
      </c>
    </row>
    <row r="172" spans="1:18" x14ac:dyDescent="0.25">
      <c r="A172">
        <v>6</v>
      </c>
      <c r="E172">
        <v>1777111</v>
      </c>
      <c r="F172" t="s">
        <v>1033</v>
      </c>
      <c r="K172" t="s">
        <v>929</v>
      </c>
      <c r="M172" t="s">
        <v>869</v>
      </c>
      <c r="O172" t="s">
        <v>897</v>
      </c>
      <c r="P172" s="315">
        <f>+BTLBPL02!I45</f>
        <v>0</v>
      </c>
      <c r="Q172" s="315">
        <f>+BTLBPL02!J45</f>
        <v>0</v>
      </c>
      <c r="R172" s="315">
        <f>+BTLBPL02!K45</f>
        <v>0</v>
      </c>
    </row>
    <row r="173" spans="1:18" x14ac:dyDescent="0.25">
      <c r="A173">
        <v>6</v>
      </c>
      <c r="E173">
        <v>1777112</v>
      </c>
      <c r="F173" t="s">
        <v>1034</v>
      </c>
      <c r="K173" t="s">
        <v>1035</v>
      </c>
      <c r="M173" t="s">
        <v>869</v>
      </c>
      <c r="O173" t="s">
        <v>897</v>
      </c>
      <c r="P173" s="315" t="str">
        <f>+BTLBPL02!I46</f>
        <v>2511VB</v>
      </c>
      <c r="Q173" s="315" t="str">
        <f>+BTLBPL02!J46</f>
        <v>7311AZ</v>
      </c>
      <c r="R173" s="315">
        <f>+BTLBPL02!K46</f>
        <v>0</v>
      </c>
    </row>
    <row r="174" spans="1:18" x14ac:dyDescent="0.25">
      <c r="A174">
        <v>6</v>
      </c>
      <c r="E174">
        <v>1777113</v>
      </c>
      <c r="F174" t="s">
        <v>1036</v>
      </c>
      <c r="K174" t="s">
        <v>916</v>
      </c>
      <c r="M174" t="s">
        <v>869</v>
      </c>
      <c r="O174" t="s">
        <v>897</v>
      </c>
      <c r="P174" s="315" t="str">
        <f>+BTLBPL02!I47</f>
        <v>Den Haag</v>
      </c>
      <c r="Q174" s="315" t="str">
        <f>+BTLBPL02!J47</f>
        <v>Apeldoorn</v>
      </c>
      <c r="R174" s="315">
        <f>+BTLBPL02!K47</f>
        <v>0</v>
      </c>
    </row>
    <row r="175" spans="1:18" x14ac:dyDescent="0.25">
      <c r="A175">
        <v>6</v>
      </c>
      <c r="E175">
        <v>1778635</v>
      </c>
      <c r="F175" t="s">
        <v>179</v>
      </c>
      <c r="K175" t="s">
        <v>946</v>
      </c>
      <c r="L175" t="s">
        <v>986</v>
      </c>
      <c r="M175" t="s">
        <v>933</v>
      </c>
      <c r="O175" t="s">
        <v>897</v>
      </c>
      <c r="P175" s="315">
        <f>+BTLBPL02!I52</f>
        <v>760000</v>
      </c>
      <c r="Q175" s="315">
        <f>+BTLBPL02!J52</f>
        <v>450000</v>
      </c>
      <c r="R175" s="315">
        <f>+BTLBPL02!K52</f>
        <v>0</v>
      </c>
    </row>
    <row r="176" spans="1:18" x14ac:dyDescent="0.25">
      <c r="A176">
        <v>6</v>
      </c>
      <c r="E176">
        <v>1778638</v>
      </c>
      <c r="F176" t="s">
        <v>180</v>
      </c>
      <c r="K176" t="s">
        <v>946</v>
      </c>
      <c r="L176" t="s">
        <v>986</v>
      </c>
      <c r="M176" t="s">
        <v>933</v>
      </c>
      <c r="O176" t="s">
        <v>897</v>
      </c>
      <c r="P176" s="315">
        <f>+BTLBPL02!I53</f>
        <v>770000</v>
      </c>
      <c r="Q176" s="315">
        <f>+BTLBPL02!J53</f>
        <v>475000</v>
      </c>
      <c r="R176" s="315">
        <f>+BTLBPL02!K53</f>
        <v>0</v>
      </c>
    </row>
    <row r="177" spans="1:18" x14ac:dyDescent="0.25">
      <c r="A177">
        <v>6</v>
      </c>
      <c r="E177">
        <v>1778652</v>
      </c>
      <c r="F177" t="s">
        <v>1037</v>
      </c>
      <c r="K177" t="s">
        <v>871</v>
      </c>
      <c r="L177" t="s">
        <v>872</v>
      </c>
      <c r="M177" t="s">
        <v>869</v>
      </c>
    </row>
    <row r="178" spans="1:18" x14ac:dyDescent="0.25">
      <c r="G178" t="s">
        <v>15</v>
      </c>
      <c r="H178" t="s">
        <v>16</v>
      </c>
      <c r="O178" t="s">
        <v>897</v>
      </c>
      <c r="P178" s="315">
        <f>+BTLBPL02!I54</f>
        <v>0</v>
      </c>
      <c r="Q178" s="315"/>
      <c r="R178" s="315"/>
    </row>
    <row r="179" spans="1:18" x14ac:dyDescent="0.25">
      <c r="G179" t="s">
        <v>17</v>
      </c>
      <c r="H179" t="s">
        <v>954</v>
      </c>
      <c r="O179" t="s">
        <v>897</v>
      </c>
      <c r="P179" s="315">
        <f>+BTLBPL02!I54</f>
        <v>0</v>
      </c>
      <c r="Q179" s="315" t="str">
        <f>+BTLBPL02!J54</f>
        <v>2018-07-01</v>
      </c>
      <c r="R179" s="315">
        <f>+BTLBPL02!K54</f>
        <v>0</v>
      </c>
    </row>
    <row r="180" spans="1:18" x14ac:dyDescent="0.25">
      <c r="A180">
        <v>6</v>
      </c>
      <c r="E180">
        <v>1778653</v>
      </c>
      <c r="F180" t="s">
        <v>1038</v>
      </c>
      <c r="K180" t="s">
        <v>871</v>
      </c>
      <c r="L180" t="s">
        <v>872</v>
      </c>
      <c r="M180" t="s">
        <v>869</v>
      </c>
    </row>
    <row r="181" spans="1:18" x14ac:dyDescent="0.25">
      <c r="G181" t="s">
        <v>15</v>
      </c>
      <c r="H181" t="s">
        <v>16</v>
      </c>
      <c r="O181" t="s">
        <v>897</v>
      </c>
    </row>
    <row r="182" spans="1:18" x14ac:dyDescent="0.25">
      <c r="G182" t="s">
        <v>17</v>
      </c>
      <c r="H182" t="s">
        <v>954</v>
      </c>
      <c r="O182" t="s">
        <v>897</v>
      </c>
      <c r="P182" s="320" t="str">
        <f>+BTLBPL02!I55</f>
        <v xml:space="preserve"> </v>
      </c>
      <c r="Q182" s="320" t="str">
        <f>+BTLBPL02!J55</f>
        <v>2018-10-31</v>
      </c>
      <c r="R182" s="320" t="str">
        <f>+BTLBPL02!K55</f>
        <v xml:space="preserve"> </v>
      </c>
    </row>
    <row r="183" spans="1:18" x14ac:dyDescent="0.25">
      <c r="A183">
        <v>6</v>
      </c>
      <c r="E183">
        <v>1778730</v>
      </c>
      <c r="F183" t="s">
        <v>1039</v>
      </c>
      <c r="K183" t="s">
        <v>946</v>
      </c>
      <c r="L183" t="s">
        <v>986</v>
      </c>
      <c r="M183" t="s">
        <v>1040</v>
      </c>
      <c r="N183" t="s">
        <v>1041</v>
      </c>
    </row>
    <row r="184" spans="1:18" x14ac:dyDescent="0.25">
      <c r="G184" t="s">
        <v>15</v>
      </c>
      <c r="H184" t="s">
        <v>16</v>
      </c>
      <c r="O184" t="s">
        <v>897</v>
      </c>
    </row>
    <row r="185" spans="1:18" x14ac:dyDescent="0.25">
      <c r="G185" t="s">
        <v>17</v>
      </c>
      <c r="H185" t="s">
        <v>954</v>
      </c>
      <c r="O185" t="s">
        <v>897</v>
      </c>
      <c r="P185" s="315">
        <f>+BTLBPL02!I59</f>
        <v>760000</v>
      </c>
      <c r="Q185" s="315">
        <f>+BTLBPL02!J59</f>
        <v>0</v>
      </c>
      <c r="R185" s="315">
        <f>+BTLBPL02!K59</f>
        <v>0</v>
      </c>
    </row>
    <row r="186" spans="1:18" x14ac:dyDescent="0.25">
      <c r="A186">
        <v>6</v>
      </c>
      <c r="E186">
        <v>1778636</v>
      </c>
      <c r="F186" t="s">
        <v>1042</v>
      </c>
      <c r="K186" t="s">
        <v>946</v>
      </c>
      <c r="L186" t="s">
        <v>986</v>
      </c>
      <c r="M186" t="s">
        <v>933</v>
      </c>
    </row>
    <row r="187" spans="1:18" x14ac:dyDescent="0.25">
      <c r="G187" t="s">
        <v>15</v>
      </c>
      <c r="H187" t="s">
        <v>16</v>
      </c>
      <c r="O187" t="s">
        <v>897</v>
      </c>
    </row>
    <row r="188" spans="1:18" x14ac:dyDescent="0.25">
      <c r="G188" t="s">
        <v>17</v>
      </c>
      <c r="H188" t="s">
        <v>954</v>
      </c>
      <c r="O188" t="s">
        <v>897</v>
      </c>
      <c r="P188" s="315">
        <f>+BTLBPL02!I60</f>
        <v>15000</v>
      </c>
      <c r="Q188" s="315">
        <f>+BTLBPL02!J60</f>
        <v>0</v>
      </c>
      <c r="R188" s="315">
        <f>+BTLBPL02!K60</f>
        <v>0</v>
      </c>
    </row>
    <row r="189" spans="1:18" x14ac:dyDescent="0.25">
      <c r="A189">
        <v>6</v>
      </c>
      <c r="E189">
        <v>1778637</v>
      </c>
      <c r="F189" t="s">
        <v>1043</v>
      </c>
      <c r="K189" t="s">
        <v>874</v>
      </c>
      <c r="L189" t="s">
        <v>1044</v>
      </c>
      <c r="M189" t="s">
        <v>971</v>
      </c>
    </row>
    <row r="190" spans="1:18" x14ac:dyDescent="0.25">
      <c r="G190" t="s">
        <v>15</v>
      </c>
      <c r="H190" t="s">
        <v>16</v>
      </c>
      <c r="O190" t="s">
        <v>897</v>
      </c>
    </row>
    <row r="191" spans="1:18" x14ac:dyDescent="0.25">
      <c r="G191" t="s">
        <v>17</v>
      </c>
      <c r="H191" t="s">
        <v>954</v>
      </c>
      <c r="O191" t="s">
        <v>897</v>
      </c>
      <c r="P191" s="315">
        <f>+BTLBPL02!I61</f>
        <v>51</v>
      </c>
      <c r="Q191" s="315">
        <f>+BTLBPL02!J61</f>
        <v>0</v>
      </c>
      <c r="R191" s="315">
        <f>+BTLBPL02!K61</f>
        <v>0</v>
      </c>
    </row>
    <row r="192" spans="1:18" x14ac:dyDescent="0.25">
      <c r="A192">
        <v>6</v>
      </c>
      <c r="E192">
        <v>1777096</v>
      </c>
      <c r="F192" t="s">
        <v>1045</v>
      </c>
      <c r="K192" t="s">
        <v>946</v>
      </c>
      <c r="L192" t="s">
        <v>986</v>
      </c>
      <c r="M192" t="s">
        <v>933</v>
      </c>
    </row>
    <row r="193" spans="1:18" x14ac:dyDescent="0.25">
      <c r="G193" t="s">
        <v>15</v>
      </c>
      <c r="H193" t="s">
        <v>16</v>
      </c>
      <c r="O193" t="s">
        <v>897</v>
      </c>
    </row>
    <row r="194" spans="1:18" x14ac:dyDescent="0.25">
      <c r="G194" t="s">
        <v>17</v>
      </c>
      <c r="H194" t="s">
        <v>954</v>
      </c>
      <c r="O194" t="s">
        <v>897</v>
      </c>
      <c r="P194" s="315">
        <f>+BTLBPL02!I62</f>
        <v>387600</v>
      </c>
      <c r="Q194" s="315" t="str">
        <f>+BTLBPL02!J62</f>
        <v xml:space="preserve"> </v>
      </c>
      <c r="R194" s="315" t="str">
        <f>+BTLBPL02!K62</f>
        <v xml:space="preserve"> </v>
      </c>
    </row>
    <row r="195" spans="1:18" x14ac:dyDescent="0.25">
      <c r="A195">
        <v>6</v>
      </c>
      <c r="E195">
        <v>1778731</v>
      </c>
      <c r="F195" t="s">
        <v>1046</v>
      </c>
      <c r="K195" t="s">
        <v>946</v>
      </c>
      <c r="L195" t="s">
        <v>986</v>
      </c>
      <c r="M195" t="s">
        <v>1040</v>
      </c>
      <c r="N195" t="s">
        <v>1041</v>
      </c>
    </row>
    <row r="196" spans="1:18" x14ac:dyDescent="0.25">
      <c r="G196" t="s">
        <v>15</v>
      </c>
      <c r="H196" t="s">
        <v>16</v>
      </c>
      <c r="O196" t="s">
        <v>897</v>
      </c>
    </row>
    <row r="197" spans="1:18" x14ac:dyDescent="0.25">
      <c r="G197" t="s">
        <v>17</v>
      </c>
      <c r="H197" t="s">
        <v>954</v>
      </c>
      <c r="O197" t="s">
        <v>897</v>
      </c>
      <c r="P197" s="315">
        <f>+BTLBPL02!I64</f>
        <v>0</v>
      </c>
      <c r="Q197" s="315">
        <f>+BTLBPL02!J64</f>
        <v>450000</v>
      </c>
      <c r="R197" s="315">
        <f>+BTLBPL02!K64</f>
        <v>0</v>
      </c>
    </row>
    <row r="198" spans="1:18" x14ac:dyDescent="0.25">
      <c r="A198">
        <v>6</v>
      </c>
      <c r="E198">
        <v>1778691</v>
      </c>
      <c r="F198" t="s">
        <v>1047</v>
      </c>
      <c r="K198" t="s">
        <v>946</v>
      </c>
      <c r="L198" t="s">
        <v>986</v>
      </c>
      <c r="M198" t="s">
        <v>933</v>
      </c>
    </row>
    <row r="199" spans="1:18" x14ac:dyDescent="0.25">
      <c r="G199" t="s">
        <v>15</v>
      </c>
      <c r="H199" t="s">
        <v>16</v>
      </c>
      <c r="O199" t="s">
        <v>897</v>
      </c>
    </row>
    <row r="200" spans="1:18" x14ac:dyDescent="0.25">
      <c r="G200" t="s">
        <v>17</v>
      </c>
      <c r="H200" t="s">
        <v>954</v>
      </c>
      <c r="O200" t="s">
        <v>897</v>
      </c>
      <c r="P200" s="315">
        <f>+BTLBPL02!I65</f>
        <v>0</v>
      </c>
      <c r="Q200" s="315">
        <f>+BTLBPL02!J65</f>
        <v>10000</v>
      </c>
      <c r="R200" s="315">
        <f>+BTLBPL02!K65</f>
        <v>0</v>
      </c>
    </row>
    <row r="201" spans="1:18" x14ac:dyDescent="0.25">
      <c r="A201">
        <v>6</v>
      </c>
      <c r="E201">
        <v>1778694</v>
      </c>
      <c r="F201" t="s">
        <v>1048</v>
      </c>
      <c r="K201" t="s">
        <v>874</v>
      </c>
      <c r="L201" t="s">
        <v>1044</v>
      </c>
      <c r="M201" t="s">
        <v>971</v>
      </c>
    </row>
    <row r="202" spans="1:18" x14ac:dyDescent="0.25">
      <c r="G202" t="s">
        <v>15</v>
      </c>
      <c r="H202" t="s">
        <v>16</v>
      </c>
      <c r="O202" t="s">
        <v>897</v>
      </c>
    </row>
    <row r="203" spans="1:18" x14ac:dyDescent="0.25">
      <c r="G203" t="s">
        <v>17</v>
      </c>
      <c r="H203" t="s">
        <v>954</v>
      </c>
      <c r="O203" t="s">
        <v>897</v>
      </c>
      <c r="P203" s="315">
        <f>+BTLBPL02!I66</f>
        <v>0</v>
      </c>
      <c r="Q203" s="315">
        <f>+BTLBPL02!J66</f>
        <v>56</v>
      </c>
      <c r="R203" s="315">
        <f>+BTLBPL02!K66</f>
        <v>0</v>
      </c>
    </row>
    <row r="204" spans="1:18" x14ac:dyDescent="0.25">
      <c r="A204">
        <v>6</v>
      </c>
      <c r="E204">
        <v>1777537</v>
      </c>
      <c r="F204" t="s">
        <v>1049</v>
      </c>
      <c r="K204" t="s">
        <v>946</v>
      </c>
      <c r="L204" t="s">
        <v>986</v>
      </c>
      <c r="M204" t="s">
        <v>933</v>
      </c>
    </row>
    <row r="205" spans="1:18" x14ac:dyDescent="0.25">
      <c r="G205" t="s">
        <v>15</v>
      </c>
      <c r="H205" t="s">
        <v>16</v>
      </c>
      <c r="O205" t="s">
        <v>897</v>
      </c>
    </row>
    <row r="206" spans="1:18" x14ac:dyDescent="0.25">
      <c r="G206" t="s">
        <v>17</v>
      </c>
      <c r="H206" t="s">
        <v>954</v>
      </c>
      <c r="O206" t="s">
        <v>897</v>
      </c>
      <c r="P206" s="315" t="str">
        <f>+BTLBPL02!I67</f>
        <v xml:space="preserve"> </v>
      </c>
      <c r="Q206" s="315">
        <f>+BTLBPL02!J67</f>
        <v>252000</v>
      </c>
      <c r="R206" s="315" t="str">
        <f>+BTLBPL02!K67</f>
        <v xml:space="preserve"> </v>
      </c>
    </row>
    <row r="207" spans="1:18" x14ac:dyDescent="0.25">
      <c r="A207">
        <v>6</v>
      </c>
      <c r="E207">
        <v>1778733</v>
      </c>
      <c r="F207" t="s">
        <v>1050</v>
      </c>
      <c r="K207" t="s">
        <v>946</v>
      </c>
      <c r="L207" t="s">
        <v>986</v>
      </c>
      <c r="M207" t="s">
        <v>1040</v>
      </c>
      <c r="N207" t="s">
        <v>1041</v>
      </c>
    </row>
    <row r="208" spans="1:18" x14ac:dyDescent="0.25">
      <c r="G208" t="s">
        <v>15</v>
      </c>
      <c r="H208" t="s">
        <v>16</v>
      </c>
      <c r="O208" t="s">
        <v>897</v>
      </c>
    </row>
    <row r="209" spans="1:18" x14ac:dyDescent="0.25">
      <c r="G209" t="s">
        <v>17</v>
      </c>
      <c r="H209" t="s">
        <v>954</v>
      </c>
      <c r="O209" t="s">
        <v>897</v>
      </c>
      <c r="P209" s="315" t="str">
        <f>+BTLBPL02!I69</f>
        <v xml:space="preserve"> </v>
      </c>
      <c r="Q209" s="315">
        <f>+BTLBPL02!J69</f>
        <v>450000</v>
      </c>
      <c r="R209" s="315" t="str">
        <f>+BTLBPL02!K69</f>
        <v xml:space="preserve"> </v>
      </c>
    </row>
    <row r="210" spans="1:18" x14ac:dyDescent="0.25">
      <c r="A210">
        <v>6</v>
      </c>
      <c r="E210">
        <v>1778692</v>
      </c>
      <c r="F210" t="s">
        <v>1051</v>
      </c>
      <c r="K210" t="s">
        <v>946</v>
      </c>
      <c r="L210" t="s">
        <v>986</v>
      </c>
      <c r="M210" t="s">
        <v>933</v>
      </c>
    </row>
    <row r="211" spans="1:18" x14ac:dyDescent="0.25">
      <c r="G211" t="s">
        <v>15</v>
      </c>
      <c r="H211" t="s">
        <v>16</v>
      </c>
      <c r="O211" t="s">
        <v>897</v>
      </c>
    </row>
    <row r="212" spans="1:18" x14ac:dyDescent="0.25">
      <c r="G212" t="s">
        <v>17</v>
      </c>
      <c r="H212" t="s">
        <v>954</v>
      </c>
      <c r="O212" t="s">
        <v>897</v>
      </c>
      <c r="P212" s="315" t="str">
        <f>+BTLBPL02!I70</f>
        <v xml:space="preserve"> </v>
      </c>
      <c r="Q212" s="315">
        <f>+BTLBPL02!J70</f>
        <v>10000</v>
      </c>
      <c r="R212" s="315" t="str">
        <f>+BTLBPL02!K70</f>
        <v xml:space="preserve"> </v>
      </c>
    </row>
    <row r="213" spans="1:18" x14ac:dyDescent="0.25">
      <c r="A213">
        <v>6</v>
      </c>
      <c r="E213">
        <v>1778695</v>
      </c>
      <c r="F213" t="s">
        <v>1052</v>
      </c>
      <c r="K213" t="s">
        <v>874</v>
      </c>
      <c r="L213" t="s">
        <v>1044</v>
      </c>
      <c r="M213" t="s">
        <v>971</v>
      </c>
    </row>
    <row r="214" spans="1:18" x14ac:dyDescent="0.25">
      <c r="G214" t="s">
        <v>15</v>
      </c>
      <c r="H214" t="s">
        <v>16</v>
      </c>
      <c r="O214" t="s">
        <v>897</v>
      </c>
    </row>
    <row r="215" spans="1:18" x14ac:dyDescent="0.25">
      <c r="G215" t="s">
        <v>17</v>
      </c>
      <c r="H215" t="s">
        <v>954</v>
      </c>
      <c r="O215" t="s">
        <v>897</v>
      </c>
      <c r="P215" s="315" t="str">
        <f>+BTLBPL02!I71</f>
        <v xml:space="preserve"> </v>
      </c>
      <c r="Q215" s="315">
        <f>+BTLBPL02!J71</f>
        <v>56</v>
      </c>
      <c r="R215" s="315" t="str">
        <f>+BTLBPL02!K71</f>
        <v xml:space="preserve"> </v>
      </c>
    </row>
    <row r="216" spans="1:18" x14ac:dyDescent="0.25">
      <c r="A216">
        <v>6</v>
      </c>
      <c r="E216">
        <v>1777538</v>
      </c>
      <c r="F216" t="s">
        <v>1053</v>
      </c>
      <c r="K216" t="s">
        <v>946</v>
      </c>
      <c r="L216" t="s">
        <v>986</v>
      </c>
      <c r="M216" t="s">
        <v>933</v>
      </c>
    </row>
    <row r="217" spans="1:18" x14ac:dyDescent="0.25">
      <c r="G217" t="s">
        <v>15</v>
      </c>
      <c r="H217" t="s">
        <v>16</v>
      </c>
      <c r="O217" t="s">
        <v>897</v>
      </c>
    </row>
    <row r="218" spans="1:18" x14ac:dyDescent="0.25">
      <c r="G218" t="s">
        <v>17</v>
      </c>
      <c r="H218" t="s">
        <v>954</v>
      </c>
      <c r="O218" t="s">
        <v>897</v>
      </c>
      <c r="P218" s="315" t="str">
        <f>+BTLBPL02!I72</f>
        <v xml:space="preserve"> </v>
      </c>
      <c r="Q218" s="315">
        <f>+BTLBPL02!J72</f>
        <v>252000</v>
      </c>
      <c r="R218" s="315" t="str">
        <f>+BTLBPL02!K72</f>
        <v xml:space="preserve"> </v>
      </c>
    </row>
    <row r="219" spans="1:18" x14ac:dyDescent="0.25">
      <c r="A219">
        <v>6</v>
      </c>
      <c r="E219">
        <v>1778734</v>
      </c>
      <c r="F219" t="s">
        <v>1054</v>
      </c>
      <c r="K219" t="s">
        <v>946</v>
      </c>
      <c r="L219" t="s">
        <v>986</v>
      </c>
      <c r="M219" t="s">
        <v>1040</v>
      </c>
      <c r="N219" t="s">
        <v>1041</v>
      </c>
    </row>
    <row r="220" spans="1:18" x14ac:dyDescent="0.25">
      <c r="G220" t="s">
        <v>15</v>
      </c>
      <c r="H220" t="s">
        <v>16</v>
      </c>
      <c r="O220" t="s">
        <v>897</v>
      </c>
    </row>
    <row r="221" spans="1:18" x14ac:dyDescent="0.25">
      <c r="G221" t="s">
        <v>17</v>
      </c>
      <c r="H221" t="s">
        <v>954</v>
      </c>
      <c r="O221" t="s">
        <v>897</v>
      </c>
      <c r="P221" s="315">
        <f>+BTLBPL02!I74</f>
        <v>760000</v>
      </c>
      <c r="Q221" s="315" t="str">
        <f>+BTLBPL02!J74</f>
        <v xml:space="preserve"> </v>
      </c>
      <c r="R221" s="315" t="str">
        <f>+BTLBPL02!K74</f>
        <v xml:space="preserve"> </v>
      </c>
    </row>
    <row r="222" spans="1:18" x14ac:dyDescent="0.25">
      <c r="A222">
        <v>6</v>
      </c>
      <c r="E222">
        <v>1778639</v>
      </c>
      <c r="F222" t="s">
        <v>1055</v>
      </c>
      <c r="K222" t="s">
        <v>946</v>
      </c>
      <c r="L222" t="s">
        <v>986</v>
      </c>
      <c r="M222" t="s">
        <v>933</v>
      </c>
    </row>
    <row r="223" spans="1:18" x14ac:dyDescent="0.25">
      <c r="G223" t="s">
        <v>15</v>
      </c>
      <c r="H223" t="s">
        <v>16</v>
      </c>
      <c r="O223" t="s">
        <v>897</v>
      </c>
    </row>
    <row r="224" spans="1:18" x14ac:dyDescent="0.25">
      <c r="G224" t="s">
        <v>17</v>
      </c>
      <c r="H224" t="s">
        <v>954</v>
      </c>
      <c r="O224" t="s">
        <v>897</v>
      </c>
      <c r="P224" s="315">
        <f>+BTLBPL02!I75</f>
        <v>15000</v>
      </c>
      <c r="Q224" s="315" t="str">
        <f>+BTLBPL02!J75</f>
        <v xml:space="preserve"> </v>
      </c>
      <c r="R224" s="315" t="str">
        <f>+BTLBPL02!K75</f>
        <v xml:space="preserve"> </v>
      </c>
    </row>
    <row r="225" spans="1:18" x14ac:dyDescent="0.25">
      <c r="A225">
        <v>6</v>
      </c>
      <c r="E225">
        <v>1778640</v>
      </c>
      <c r="F225" t="s">
        <v>1056</v>
      </c>
      <c r="K225" t="s">
        <v>874</v>
      </c>
      <c r="L225" t="s">
        <v>1044</v>
      </c>
      <c r="M225" t="s">
        <v>971</v>
      </c>
    </row>
    <row r="226" spans="1:18" x14ac:dyDescent="0.25">
      <c r="G226" t="s">
        <v>15</v>
      </c>
      <c r="H226" t="s">
        <v>16</v>
      </c>
      <c r="O226" t="s">
        <v>897</v>
      </c>
    </row>
    <row r="227" spans="1:18" x14ac:dyDescent="0.25">
      <c r="G227" t="s">
        <v>17</v>
      </c>
      <c r="H227" t="s">
        <v>954</v>
      </c>
      <c r="O227" t="s">
        <v>897</v>
      </c>
      <c r="P227" s="315">
        <f>+BTLBPL02!I76</f>
        <v>51</v>
      </c>
      <c r="Q227" s="315" t="str">
        <f>+BTLBPL02!J76</f>
        <v xml:space="preserve"> </v>
      </c>
      <c r="R227" s="315" t="str">
        <f>+BTLBPL02!K76</f>
        <v xml:space="preserve"> </v>
      </c>
    </row>
    <row r="228" spans="1:18" x14ac:dyDescent="0.25">
      <c r="A228">
        <v>6</v>
      </c>
      <c r="E228">
        <v>1777097</v>
      </c>
      <c r="F228" t="s">
        <v>1057</v>
      </c>
      <c r="K228" t="s">
        <v>946</v>
      </c>
      <c r="L228" t="s">
        <v>986</v>
      </c>
      <c r="M228" t="s">
        <v>933</v>
      </c>
    </row>
    <row r="229" spans="1:18" x14ac:dyDescent="0.25">
      <c r="G229" t="s">
        <v>15</v>
      </c>
      <c r="H229" t="s">
        <v>16</v>
      </c>
      <c r="O229" t="s">
        <v>897</v>
      </c>
    </row>
    <row r="230" spans="1:18" x14ac:dyDescent="0.25">
      <c r="G230" t="s">
        <v>17</v>
      </c>
      <c r="H230" t="s">
        <v>954</v>
      </c>
      <c r="O230" t="s">
        <v>897</v>
      </c>
      <c r="P230" s="315">
        <f>+BTLBPL02!I77</f>
        <v>387600</v>
      </c>
      <c r="Q230" s="315" t="str">
        <f>+BTLBPL02!J77</f>
        <v xml:space="preserve"> </v>
      </c>
      <c r="R230" s="315" t="str">
        <f>+BTLBPL02!K77</f>
        <v xml:space="preserve"> </v>
      </c>
    </row>
    <row r="231" spans="1:18" x14ac:dyDescent="0.25">
      <c r="A231">
        <v>6</v>
      </c>
      <c r="E231">
        <v>1779127</v>
      </c>
      <c r="F231" t="s">
        <v>1058</v>
      </c>
      <c r="K231" t="s">
        <v>946</v>
      </c>
      <c r="L231" t="s">
        <v>986</v>
      </c>
      <c r="M231" t="s">
        <v>933</v>
      </c>
      <c r="O231" t="s">
        <v>897</v>
      </c>
      <c r="P231" s="315">
        <f>+BTLBPL02!I49</f>
        <v>10000</v>
      </c>
      <c r="Q231" s="315">
        <f>+BTLBPL02!J49</f>
        <v>25000</v>
      </c>
      <c r="R231" s="315">
        <f>+BTLBPL02!K49</f>
        <v>0</v>
      </c>
    </row>
    <row r="232" spans="1:18" x14ac:dyDescent="0.25">
      <c r="A232">
        <v>6</v>
      </c>
      <c r="E232">
        <v>1779128</v>
      </c>
      <c r="F232" t="s">
        <v>1059</v>
      </c>
      <c r="K232" t="s">
        <v>946</v>
      </c>
      <c r="L232" t="s">
        <v>986</v>
      </c>
      <c r="M232" t="s">
        <v>933</v>
      </c>
      <c r="O232" t="s">
        <v>897</v>
      </c>
      <c r="P232" s="315">
        <f>+BTLBPL02!I80</f>
        <v>10000</v>
      </c>
      <c r="Q232" s="315">
        <f>+BTLBPL02!J80</f>
        <v>25000</v>
      </c>
      <c r="R232" s="315">
        <f>+BTLBPL02!K80</f>
        <v>0</v>
      </c>
    </row>
    <row r="233" spans="1:18" x14ac:dyDescent="0.25">
      <c r="A233">
        <v>6</v>
      </c>
      <c r="E233">
        <v>1779144</v>
      </c>
      <c r="F233" t="s">
        <v>1060</v>
      </c>
      <c r="K233" t="s">
        <v>946</v>
      </c>
      <c r="M233" t="s">
        <v>933</v>
      </c>
    </row>
    <row r="234" spans="1:18" x14ac:dyDescent="0.25">
      <c r="G234" t="s">
        <v>15</v>
      </c>
      <c r="H234" t="s">
        <v>16</v>
      </c>
      <c r="O234" t="s">
        <v>897</v>
      </c>
    </row>
    <row r="235" spans="1:18" x14ac:dyDescent="0.25">
      <c r="G235" t="s">
        <v>17</v>
      </c>
      <c r="H235" t="s">
        <v>954</v>
      </c>
      <c r="O235" t="s">
        <v>897</v>
      </c>
      <c r="P235" s="315" t="str">
        <f>+BTLBPL02!I81</f>
        <v xml:space="preserve"> </v>
      </c>
      <c r="Q235" s="315" t="str">
        <f>+BTLBPL02!J81</f>
        <v xml:space="preserve"> </v>
      </c>
      <c r="R235" s="315" t="str">
        <f>+BTLBPL02!K81</f>
        <v xml:space="preserve"> </v>
      </c>
    </row>
    <row r="236" spans="1:18" x14ac:dyDescent="0.25">
      <c r="A236">
        <v>6</v>
      </c>
      <c r="E236">
        <v>1777152</v>
      </c>
      <c r="F236" t="s">
        <v>1061</v>
      </c>
      <c r="K236" t="s">
        <v>921</v>
      </c>
      <c r="M236" t="s">
        <v>971</v>
      </c>
      <c r="O236" t="s">
        <v>897</v>
      </c>
      <c r="P236" s="315" t="str">
        <f>+BTLBPL02!I84</f>
        <v>HuurBTL01</v>
      </c>
      <c r="Q236" s="315" t="str">
        <f>+BTLBPL02!J84</f>
        <v>PachtBTL01</v>
      </c>
      <c r="R236" s="315">
        <f>+BTLBPL02!K84</f>
        <v>0</v>
      </c>
    </row>
    <row r="237" spans="1:18" x14ac:dyDescent="0.25">
      <c r="A237">
        <v>6</v>
      </c>
      <c r="E237">
        <v>1777151</v>
      </c>
      <c r="F237" t="s">
        <v>1062</v>
      </c>
      <c r="K237" t="s">
        <v>946</v>
      </c>
      <c r="L237" t="s">
        <v>986</v>
      </c>
      <c r="M237" t="s">
        <v>933</v>
      </c>
    </row>
    <row r="238" spans="1:18" x14ac:dyDescent="0.25">
      <c r="G238" t="s">
        <v>15</v>
      </c>
      <c r="H238" t="s">
        <v>16</v>
      </c>
      <c r="O238" t="s">
        <v>897</v>
      </c>
    </row>
    <row r="239" spans="1:18" x14ac:dyDescent="0.25">
      <c r="G239" t="s">
        <v>17</v>
      </c>
      <c r="H239" t="s">
        <v>954</v>
      </c>
      <c r="O239" t="s">
        <v>897</v>
      </c>
      <c r="P239" s="315">
        <f>+BTLBPL02!I85</f>
        <v>4250</v>
      </c>
      <c r="Q239" s="315">
        <f>+BTLBPL02!J85</f>
        <v>1000</v>
      </c>
      <c r="R239" s="315">
        <f>+BTLBPL02!K85</f>
        <v>0</v>
      </c>
    </row>
    <row r="240" spans="1:18" x14ac:dyDescent="0.25">
      <c r="A240">
        <v>6</v>
      </c>
      <c r="E240">
        <v>1777153</v>
      </c>
      <c r="F240" t="s">
        <v>1063</v>
      </c>
      <c r="K240" t="s">
        <v>921</v>
      </c>
      <c r="M240" t="s">
        <v>971</v>
      </c>
      <c r="O240" t="s">
        <v>897</v>
      </c>
      <c r="P240" s="315" t="str">
        <f>+BTLBPL02!I86</f>
        <v>HuurBTL02</v>
      </c>
      <c r="Q240" s="315" t="str">
        <f>+BTLBPL02!J86</f>
        <v>PachtBTL02</v>
      </c>
      <c r="R240" s="315">
        <f>+BTLBPL02!K86</f>
        <v>0</v>
      </c>
    </row>
    <row r="241" spans="1:18" x14ac:dyDescent="0.25">
      <c r="A241">
        <v>6</v>
      </c>
      <c r="E241">
        <v>1777106</v>
      </c>
      <c r="F241" t="s">
        <v>1064</v>
      </c>
      <c r="K241" t="s">
        <v>946</v>
      </c>
      <c r="L241" t="s">
        <v>986</v>
      </c>
      <c r="M241" t="s">
        <v>933</v>
      </c>
    </row>
    <row r="242" spans="1:18" x14ac:dyDescent="0.25">
      <c r="G242" t="s">
        <v>15</v>
      </c>
      <c r="H242" t="s">
        <v>16</v>
      </c>
      <c r="O242" t="s">
        <v>897</v>
      </c>
    </row>
    <row r="243" spans="1:18" x14ac:dyDescent="0.25">
      <c r="G243" t="s">
        <v>17</v>
      </c>
      <c r="H243" t="s">
        <v>954</v>
      </c>
      <c r="O243" t="s">
        <v>897</v>
      </c>
      <c r="P243" s="315">
        <f>+BTLBPL02!I87</f>
        <v>4250</v>
      </c>
      <c r="Q243" s="315">
        <f>+BTLBPL02!J87</f>
        <v>1000</v>
      </c>
      <c r="R243" s="315">
        <f>+BTLBPL02!K87</f>
        <v>0</v>
      </c>
    </row>
    <row r="244" spans="1:18" x14ac:dyDescent="0.25">
      <c r="A244">
        <v>6</v>
      </c>
      <c r="E244">
        <v>1777154</v>
      </c>
      <c r="F244" t="s">
        <v>1065</v>
      </c>
      <c r="K244" t="s">
        <v>921</v>
      </c>
      <c r="M244" t="s">
        <v>971</v>
      </c>
      <c r="O244" t="s">
        <v>897</v>
      </c>
      <c r="P244" s="315" t="str">
        <f>+BTLBPL02!I88</f>
        <v>HuurBTL03</v>
      </c>
      <c r="Q244" s="315" t="str">
        <f>+BTLBPL02!J88</f>
        <v>PachtBTL03</v>
      </c>
      <c r="R244" s="315">
        <f>+BTLBPL02!K88</f>
        <v>0</v>
      </c>
    </row>
    <row r="245" spans="1:18" x14ac:dyDescent="0.25">
      <c r="A245">
        <v>6</v>
      </c>
      <c r="E245">
        <v>1777148</v>
      </c>
      <c r="F245" t="s">
        <v>1066</v>
      </c>
      <c r="K245" t="s">
        <v>946</v>
      </c>
      <c r="L245" t="s">
        <v>986</v>
      </c>
      <c r="M245" t="s">
        <v>933</v>
      </c>
    </row>
    <row r="246" spans="1:18" x14ac:dyDescent="0.25">
      <c r="G246" t="s">
        <v>15</v>
      </c>
      <c r="H246" t="s">
        <v>16</v>
      </c>
      <c r="O246" t="s">
        <v>897</v>
      </c>
    </row>
    <row r="247" spans="1:18" x14ac:dyDescent="0.25">
      <c r="G247" t="s">
        <v>17</v>
      </c>
      <c r="H247" t="s">
        <v>954</v>
      </c>
      <c r="O247" t="s">
        <v>897</v>
      </c>
      <c r="P247" s="315">
        <f>+BTLBPL02!I89</f>
        <v>4350</v>
      </c>
      <c r="Q247" s="315">
        <f>+BTLBPL02!J89</f>
        <v>1000</v>
      </c>
      <c r="R247" s="315">
        <f>+BTLBPL02!K89</f>
        <v>0</v>
      </c>
    </row>
    <row r="248" spans="1:18" x14ac:dyDescent="0.25">
      <c r="A248">
        <v>6</v>
      </c>
      <c r="E248">
        <v>1777155</v>
      </c>
      <c r="F248" t="s">
        <v>1067</v>
      </c>
      <c r="K248" t="s">
        <v>921</v>
      </c>
      <c r="M248" t="s">
        <v>971</v>
      </c>
      <c r="O248" t="s">
        <v>897</v>
      </c>
      <c r="P248" s="315">
        <f>+BTLBPL02!I90</f>
        <v>0</v>
      </c>
      <c r="Q248" s="315">
        <f>+BTLBPL02!J90</f>
        <v>0</v>
      </c>
      <c r="R248" s="315">
        <f>+BTLBPL02!K90</f>
        <v>0</v>
      </c>
    </row>
    <row r="249" spans="1:18" x14ac:dyDescent="0.25">
      <c r="A249">
        <v>6</v>
      </c>
      <c r="E249">
        <v>1777149</v>
      </c>
      <c r="F249" t="s">
        <v>1068</v>
      </c>
      <c r="K249" t="s">
        <v>946</v>
      </c>
      <c r="L249" t="s">
        <v>986</v>
      </c>
      <c r="M249" t="s">
        <v>933</v>
      </c>
    </row>
    <row r="250" spans="1:18" x14ac:dyDescent="0.25">
      <c r="G250" t="s">
        <v>15</v>
      </c>
      <c r="H250" t="s">
        <v>16</v>
      </c>
      <c r="O250" t="s">
        <v>897</v>
      </c>
    </row>
    <row r="251" spans="1:18" x14ac:dyDescent="0.25">
      <c r="G251" t="s">
        <v>17</v>
      </c>
      <c r="H251" t="s">
        <v>954</v>
      </c>
      <c r="O251" t="s">
        <v>897</v>
      </c>
      <c r="P251" s="315">
        <f>+BTLBPL02!I91</f>
        <v>0</v>
      </c>
      <c r="Q251" s="315">
        <f>+BTLBPL02!J91</f>
        <v>0</v>
      </c>
      <c r="R251" s="315">
        <f>+BTLBPL02!K91</f>
        <v>0</v>
      </c>
    </row>
    <row r="252" spans="1:18" x14ac:dyDescent="0.25">
      <c r="A252">
        <v>6</v>
      </c>
      <c r="E252">
        <v>1777156</v>
      </c>
      <c r="F252" t="s">
        <v>1069</v>
      </c>
      <c r="K252" t="s">
        <v>921</v>
      </c>
      <c r="M252" t="s">
        <v>971</v>
      </c>
      <c r="O252" t="s">
        <v>897</v>
      </c>
      <c r="P252" s="315">
        <f>+BTLBPL02!I92</f>
        <v>0</v>
      </c>
      <c r="Q252" s="315">
        <f>+BTLBPL02!J92</f>
        <v>0</v>
      </c>
      <c r="R252" s="315">
        <f>+BTLBPL02!K92</f>
        <v>0</v>
      </c>
    </row>
    <row r="253" spans="1:18" x14ac:dyDescent="0.25">
      <c r="A253">
        <v>6</v>
      </c>
      <c r="E253">
        <v>1777150</v>
      </c>
      <c r="F253" t="s">
        <v>1070</v>
      </c>
      <c r="K253" t="s">
        <v>946</v>
      </c>
      <c r="L253" t="s">
        <v>986</v>
      </c>
      <c r="M253" t="s">
        <v>933</v>
      </c>
    </row>
    <row r="254" spans="1:18" x14ac:dyDescent="0.25">
      <c r="G254" t="s">
        <v>15</v>
      </c>
      <c r="H254" t="s">
        <v>16</v>
      </c>
      <c r="O254" t="s">
        <v>897</v>
      </c>
    </row>
    <row r="255" spans="1:18" x14ac:dyDescent="0.25">
      <c r="G255" t="s">
        <v>17</v>
      </c>
      <c r="H255" t="s">
        <v>954</v>
      </c>
      <c r="O255" t="s">
        <v>897</v>
      </c>
      <c r="P255" s="315">
        <f>+BTLBPL02!I93</f>
        <v>0</v>
      </c>
      <c r="Q255" s="315">
        <f>+BTLBPL02!J93</f>
        <v>0</v>
      </c>
      <c r="R255" s="315">
        <f>+BTLBPL02!K93</f>
        <v>0</v>
      </c>
    </row>
    <row r="256" spans="1:18" x14ac:dyDescent="0.25">
      <c r="A256">
        <v>4</v>
      </c>
      <c r="B256">
        <v>1620037</v>
      </c>
      <c r="C256" t="s">
        <v>1071</v>
      </c>
      <c r="D256">
        <v>1</v>
      </c>
    </row>
    <row r="257" spans="1:15" x14ac:dyDescent="0.25">
      <c r="A257">
        <v>5</v>
      </c>
      <c r="E257">
        <v>1777409</v>
      </c>
      <c r="F257" t="s">
        <v>1072</v>
      </c>
      <c r="K257" t="s">
        <v>946</v>
      </c>
      <c r="L257" t="s">
        <v>986</v>
      </c>
      <c r="M257" t="s">
        <v>971</v>
      </c>
      <c r="O257" t="s">
        <v>897</v>
      </c>
    </row>
    <row r="258" spans="1:15" x14ac:dyDescent="0.25">
      <c r="A258">
        <v>5</v>
      </c>
      <c r="E258">
        <v>1778752</v>
      </c>
      <c r="F258" t="s">
        <v>1073</v>
      </c>
      <c r="K258" t="s">
        <v>946</v>
      </c>
      <c r="M258" t="s">
        <v>947</v>
      </c>
      <c r="O258" t="s">
        <v>897</v>
      </c>
    </row>
    <row r="259" spans="1:15" x14ac:dyDescent="0.25">
      <c r="A259">
        <v>5</v>
      </c>
      <c r="E259">
        <v>1778754</v>
      </c>
      <c r="F259" t="s">
        <v>1074</v>
      </c>
      <c r="K259" t="s">
        <v>946</v>
      </c>
      <c r="M259" t="s">
        <v>947</v>
      </c>
      <c r="O259" t="s">
        <v>897</v>
      </c>
    </row>
    <row r="260" spans="1:15" x14ac:dyDescent="0.25">
      <c r="A260">
        <v>5</v>
      </c>
      <c r="E260">
        <v>1778755</v>
      </c>
      <c r="F260" t="s">
        <v>1075</v>
      </c>
      <c r="K260" t="s">
        <v>946</v>
      </c>
      <c r="M260" t="s">
        <v>947</v>
      </c>
      <c r="O260" t="s">
        <v>897</v>
      </c>
    </row>
    <row r="261" spans="1:15" x14ac:dyDescent="0.25">
      <c r="A261">
        <v>5</v>
      </c>
      <c r="E261">
        <v>1778753</v>
      </c>
      <c r="F261" t="s">
        <v>1076</v>
      </c>
      <c r="K261" t="s">
        <v>946</v>
      </c>
      <c r="M261" t="s">
        <v>947</v>
      </c>
      <c r="O261" t="s">
        <v>897</v>
      </c>
    </row>
    <row r="262" spans="1:15" x14ac:dyDescent="0.25">
      <c r="A262">
        <v>5</v>
      </c>
      <c r="E262">
        <v>1779147</v>
      </c>
      <c r="F262" t="s">
        <v>1077</v>
      </c>
      <c r="K262" t="s">
        <v>946</v>
      </c>
      <c r="M262" t="s">
        <v>947</v>
      </c>
      <c r="O262" t="s">
        <v>897</v>
      </c>
    </row>
    <row r="263" spans="1:15" x14ac:dyDescent="0.25">
      <c r="A263">
        <v>5</v>
      </c>
      <c r="E263">
        <v>1778756</v>
      </c>
      <c r="F263" t="s">
        <v>1078</v>
      </c>
      <c r="K263" t="s">
        <v>946</v>
      </c>
      <c r="M263" t="s">
        <v>947</v>
      </c>
      <c r="O263" t="s">
        <v>897</v>
      </c>
    </row>
    <row r="264" spans="1:15" x14ac:dyDescent="0.25">
      <c r="A264">
        <v>5</v>
      </c>
      <c r="B264">
        <v>1619852</v>
      </c>
      <c r="C264" t="s">
        <v>1079</v>
      </c>
      <c r="D264">
        <v>99</v>
      </c>
    </row>
    <row r="265" spans="1:15" x14ac:dyDescent="0.25">
      <c r="A265">
        <v>6</v>
      </c>
      <c r="E265">
        <v>1777536</v>
      </c>
      <c r="F265" t="s">
        <v>1080</v>
      </c>
      <c r="K265" t="s">
        <v>923</v>
      </c>
      <c r="M265" t="s">
        <v>869</v>
      </c>
    </row>
    <row r="266" spans="1:15" x14ac:dyDescent="0.25">
      <c r="I266" t="s">
        <v>8</v>
      </c>
      <c r="J266" t="s">
        <v>924</v>
      </c>
      <c r="O266" t="s">
        <v>897</v>
      </c>
    </row>
    <row r="267" spans="1:15" x14ac:dyDescent="0.25">
      <c r="I267" t="s">
        <v>9</v>
      </c>
      <c r="J267" t="s">
        <v>925</v>
      </c>
      <c r="O267" t="s">
        <v>897</v>
      </c>
    </row>
    <row r="268" spans="1:15" x14ac:dyDescent="0.25">
      <c r="A268">
        <v>6</v>
      </c>
      <c r="E268">
        <v>1777095</v>
      </c>
      <c r="F268" t="s">
        <v>1081</v>
      </c>
      <c r="K268" t="s">
        <v>918</v>
      </c>
      <c r="M268" t="s">
        <v>869</v>
      </c>
      <c r="O268" t="s">
        <v>897</v>
      </c>
    </row>
    <row r="269" spans="1:15" x14ac:dyDescent="0.25">
      <c r="A269">
        <v>6</v>
      </c>
      <c r="E269">
        <v>1777262</v>
      </c>
      <c r="F269" t="s">
        <v>1082</v>
      </c>
      <c r="K269" t="s">
        <v>911</v>
      </c>
      <c r="M269" t="s">
        <v>869</v>
      </c>
      <c r="O269" t="s">
        <v>897</v>
      </c>
    </row>
    <row r="270" spans="1:15" x14ac:dyDescent="0.25">
      <c r="A270">
        <v>6</v>
      </c>
      <c r="E270">
        <v>1777263</v>
      </c>
      <c r="F270" t="s">
        <v>1083</v>
      </c>
      <c r="K270" t="s">
        <v>914</v>
      </c>
      <c r="M270" t="s">
        <v>869</v>
      </c>
      <c r="O270" t="s">
        <v>897</v>
      </c>
    </row>
    <row r="271" spans="1:15" x14ac:dyDescent="0.25">
      <c r="A271">
        <v>6</v>
      </c>
      <c r="E271">
        <v>1777270</v>
      </c>
      <c r="F271" t="s">
        <v>1084</v>
      </c>
      <c r="K271" t="s">
        <v>914</v>
      </c>
      <c r="M271" t="s">
        <v>869</v>
      </c>
      <c r="O271" t="s">
        <v>897</v>
      </c>
    </row>
    <row r="272" spans="1:15" x14ac:dyDescent="0.25">
      <c r="A272">
        <v>6</v>
      </c>
      <c r="E272">
        <v>1777272</v>
      </c>
      <c r="F272" t="s">
        <v>1085</v>
      </c>
      <c r="K272" t="s">
        <v>916</v>
      </c>
      <c r="M272" t="s">
        <v>869</v>
      </c>
      <c r="O272" t="s">
        <v>897</v>
      </c>
    </row>
    <row r="273" spans="1:15" x14ac:dyDescent="0.25">
      <c r="A273">
        <v>6</v>
      </c>
      <c r="E273">
        <v>1777278</v>
      </c>
      <c r="F273" t="s">
        <v>1086</v>
      </c>
      <c r="K273" t="s">
        <v>946</v>
      </c>
      <c r="L273" t="s">
        <v>986</v>
      </c>
      <c r="M273" t="s">
        <v>933</v>
      </c>
      <c r="O273" t="s">
        <v>897</v>
      </c>
    </row>
    <row r="274" spans="1:15" x14ac:dyDescent="0.25">
      <c r="A274">
        <v>6</v>
      </c>
      <c r="E274">
        <v>1777541</v>
      </c>
      <c r="F274" t="s">
        <v>1087</v>
      </c>
      <c r="K274" t="s">
        <v>946</v>
      </c>
      <c r="L274" t="s">
        <v>986</v>
      </c>
      <c r="M274" t="s">
        <v>933</v>
      </c>
      <c r="O274" t="s">
        <v>897</v>
      </c>
    </row>
    <row r="275" spans="1:15" x14ac:dyDescent="0.25">
      <c r="A275">
        <v>6</v>
      </c>
      <c r="E275">
        <v>1779129</v>
      </c>
      <c r="F275" t="s">
        <v>1088</v>
      </c>
      <c r="K275" t="s">
        <v>946</v>
      </c>
      <c r="L275" t="s">
        <v>986</v>
      </c>
      <c r="M275" t="s">
        <v>933</v>
      </c>
      <c r="O275" t="s">
        <v>897</v>
      </c>
    </row>
    <row r="276" spans="1:15" x14ac:dyDescent="0.25">
      <c r="A276">
        <v>6</v>
      </c>
      <c r="E276">
        <v>1779130</v>
      </c>
      <c r="F276" t="s">
        <v>1089</v>
      </c>
      <c r="K276" t="s">
        <v>946</v>
      </c>
      <c r="L276" t="s">
        <v>986</v>
      </c>
      <c r="M276" t="s">
        <v>933</v>
      </c>
      <c r="O276" t="s">
        <v>897</v>
      </c>
    </row>
    <row r="277" spans="1:15" x14ac:dyDescent="0.25">
      <c r="A277">
        <v>6</v>
      </c>
      <c r="E277">
        <v>1777542</v>
      </c>
      <c r="F277" t="s">
        <v>1090</v>
      </c>
      <c r="K277" t="s">
        <v>946</v>
      </c>
      <c r="L277" t="s">
        <v>986</v>
      </c>
      <c r="M277" t="s">
        <v>933</v>
      </c>
      <c r="O277" t="s">
        <v>897</v>
      </c>
    </row>
    <row r="278" spans="1:15" x14ac:dyDescent="0.25">
      <c r="A278">
        <v>6</v>
      </c>
      <c r="E278">
        <v>1777279</v>
      </c>
      <c r="F278" t="s">
        <v>1091</v>
      </c>
      <c r="K278" t="s">
        <v>946</v>
      </c>
      <c r="L278" t="s">
        <v>986</v>
      </c>
      <c r="M278" t="s">
        <v>933</v>
      </c>
      <c r="O278" t="s">
        <v>897</v>
      </c>
    </row>
    <row r="279" spans="1:15" x14ac:dyDescent="0.25">
      <c r="A279">
        <v>6</v>
      </c>
      <c r="E279">
        <v>1777285</v>
      </c>
      <c r="F279" t="s">
        <v>1092</v>
      </c>
      <c r="K279" t="s">
        <v>921</v>
      </c>
      <c r="M279" t="s">
        <v>933</v>
      </c>
      <c r="O279" t="s">
        <v>897</v>
      </c>
    </row>
    <row r="280" spans="1:15" x14ac:dyDescent="0.25">
      <c r="A280">
        <v>6</v>
      </c>
      <c r="E280">
        <v>1777286</v>
      </c>
      <c r="F280" t="s">
        <v>1093</v>
      </c>
      <c r="K280" t="s">
        <v>946</v>
      </c>
      <c r="L280" t="s">
        <v>986</v>
      </c>
      <c r="M280" t="s">
        <v>933</v>
      </c>
      <c r="O280" t="s">
        <v>897</v>
      </c>
    </row>
    <row r="281" spans="1:15" x14ac:dyDescent="0.25">
      <c r="A281">
        <v>6</v>
      </c>
      <c r="E281">
        <v>1777287</v>
      </c>
      <c r="F281" t="s">
        <v>1094</v>
      </c>
      <c r="K281" t="s">
        <v>921</v>
      </c>
      <c r="M281" t="s">
        <v>933</v>
      </c>
      <c r="O281" t="s">
        <v>897</v>
      </c>
    </row>
    <row r="282" spans="1:15" x14ac:dyDescent="0.25">
      <c r="A282">
        <v>6</v>
      </c>
      <c r="E282">
        <v>1777288</v>
      </c>
      <c r="F282" t="s">
        <v>1095</v>
      </c>
      <c r="K282" t="s">
        <v>946</v>
      </c>
      <c r="L282" t="s">
        <v>986</v>
      </c>
      <c r="M282" t="s">
        <v>933</v>
      </c>
      <c r="O282" t="s">
        <v>897</v>
      </c>
    </row>
    <row r="283" spans="1:15" x14ac:dyDescent="0.25">
      <c r="A283">
        <v>6</v>
      </c>
      <c r="E283">
        <v>1777289</v>
      </c>
      <c r="F283" t="s">
        <v>1096</v>
      </c>
      <c r="K283" t="s">
        <v>921</v>
      </c>
      <c r="M283" t="s">
        <v>933</v>
      </c>
      <c r="O283" t="s">
        <v>897</v>
      </c>
    </row>
    <row r="284" spans="1:15" x14ac:dyDescent="0.25">
      <c r="A284">
        <v>6</v>
      </c>
      <c r="E284">
        <v>1777290</v>
      </c>
      <c r="F284" t="s">
        <v>1097</v>
      </c>
      <c r="K284" t="s">
        <v>946</v>
      </c>
      <c r="L284" t="s">
        <v>986</v>
      </c>
      <c r="M284" t="s">
        <v>933</v>
      </c>
      <c r="O284" t="s">
        <v>897</v>
      </c>
    </row>
    <row r="285" spans="1:15" x14ac:dyDescent="0.25">
      <c r="A285">
        <v>6</v>
      </c>
      <c r="E285">
        <v>1777291</v>
      </c>
      <c r="F285" t="s">
        <v>1098</v>
      </c>
      <c r="K285" t="s">
        <v>921</v>
      </c>
      <c r="M285" t="s">
        <v>933</v>
      </c>
      <c r="O285" t="s">
        <v>897</v>
      </c>
    </row>
    <row r="286" spans="1:15" x14ac:dyDescent="0.25">
      <c r="A286">
        <v>6</v>
      </c>
      <c r="E286">
        <v>1777293</v>
      </c>
      <c r="F286" t="s">
        <v>1099</v>
      </c>
      <c r="K286" t="s">
        <v>946</v>
      </c>
      <c r="L286" t="s">
        <v>986</v>
      </c>
      <c r="M286" t="s">
        <v>933</v>
      </c>
      <c r="O286" t="s">
        <v>897</v>
      </c>
    </row>
    <row r="287" spans="1:15" x14ac:dyDescent="0.25">
      <c r="A287">
        <v>6</v>
      </c>
      <c r="E287">
        <v>1777292</v>
      </c>
      <c r="F287" t="s">
        <v>1100</v>
      </c>
      <c r="K287" t="s">
        <v>921</v>
      </c>
      <c r="M287" t="s">
        <v>933</v>
      </c>
      <c r="O287" t="s">
        <v>897</v>
      </c>
    </row>
    <row r="288" spans="1:15" x14ac:dyDescent="0.25">
      <c r="A288">
        <v>6</v>
      </c>
      <c r="E288">
        <v>1777294</v>
      </c>
      <c r="F288" t="s">
        <v>1101</v>
      </c>
      <c r="K288" t="s">
        <v>946</v>
      </c>
      <c r="L288" t="s">
        <v>986</v>
      </c>
      <c r="M288" t="s">
        <v>933</v>
      </c>
      <c r="O288" t="s">
        <v>897</v>
      </c>
    </row>
    <row r="289" spans="1:15" x14ac:dyDescent="0.25">
      <c r="A289">
        <v>4</v>
      </c>
      <c r="B289">
        <v>1620048</v>
      </c>
      <c r="C289" t="s">
        <v>1102</v>
      </c>
      <c r="D289">
        <v>1</v>
      </c>
    </row>
    <row r="290" spans="1:15" x14ac:dyDescent="0.25">
      <c r="A290">
        <v>5</v>
      </c>
      <c r="E290">
        <v>1778739</v>
      </c>
      <c r="F290" t="s">
        <v>1103</v>
      </c>
      <c r="K290" t="s">
        <v>946</v>
      </c>
      <c r="L290" t="s">
        <v>986</v>
      </c>
      <c r="M290" t="s">
        <v>947</v>
      </c>
      <c r="O290" t="s">
        <v>897</v>
      </c>
    </row>
    <row r="291" spans="1:15" x14ac:dyDescent="0.25">
      <c r="A291">
        <v>5</v>
      </c>
      <c r="E291">
        <v>1778740</v>
      </c>
      <c r="F291" t="s">
        <v>1104</v>
      </c>
      <c r="K291" t="s">
        <v>946</v>
      </c>
      <c r="L291" t="s">
        <v>986</v>
      </c>
      <c r="M291" t="s">
        <v>947</v>
      </c>
      <c r="O291" t="s">
        <v>897</v>
      </c>
    </row>
    <row r="292" spans="1:15" x14ac:dyDescent="0.25">
      <c r="A292">
        <v>5</v>
      </c>
      <c r="E292">
        <v>1778745</v>
      </c>
      <c r="F292" t="s">
        <v>1105</v>
      </c>
      <c r="K292" t="s">
        <v>946</v>
      </c>
      <c r="L292" t="s">
        <v>986</v>
      </c>
      <c r="M292" t="s">
        <v>947</v>
      </c>
      <c r="O292" t="s">
        <v>897</v>
      </c>
    </row>
    <row r="293" spans="1:15" x14ac:dyDescent="0.25">
      <c r="A293">
        <v>5</v>
      </c>
      <c r="E293">
        <v>1778746</v>
      </c>
      <c r="F293" t="s">
        <v>1106</v>
      </c>
      <c r="K293" t="s">
        <v>946</v>
      </c>
      <c r="L293" t="s">
        <v>986</v>
      </c>
      <c r="M293" t="s">
        <v>947</v>
      </c>
      <c r="O293" t="s">
        <v>897</v>
      </c>
    </row>
    <row r="294" spans="1:15" x14ac:dyDescent="0.25">
      <c r="A294">
        <v>5</v>
      </c>
      <c r="B294">
        <v>1619847</v>
      </c>
      <c r="C294" t="s">
        <v>1107</v>
      </c>
      <c r="D294">
        <v>99</v>
      </c>
    </row>
    <row r="295" spans="1:15" x14ac:dyDescent="0.25">
      <c r="A295">
        <v>6</v>
      </c>
      <c r="E295">
        <v>1777216</v>
      </c>
      <c r="F295" t="s">
        <v>1108</v>
      </c>
      <c r="K295" t="s">
        <v>921</v>
      </c>
      <c r="M295" t="s">
        <v>971</v>
      </c>
      <c r="O295" t="s">
        <v>897</v>
      </c>
    </row>
    <row r="296" spans="1:15" x14ac:dyDescent="0.25">
      <c r="A296">
        <v>6</v>
      </c>
      <c r="E296">
        <v>1777271</v>
      </c>
      <c r="F296" t="s">
        <v>1109</v>
      </c>
      <c r="K296" t="s">
        <v>946</v>
      </c>
      <c r="L296" t="s">
        <v>986</v>
      </c>
      <c r="M296" t="s">
        <v>933</v>
      </c>
      <c r="O296" t="s">
        <v>897</v>
      </c>
    </row>
    <row r="297" spans="1:15" x14ac:dyDescent="0.25">
      <c r="A297">
        <v>6</v>
      </c>
      <c r="E297">
        <v>1777275</v>
      </c>
      <c r="F297" t="s">
        <v>1110</v>
      </c>
      <c r="K297" t="s">
        <v>946</v>
      </c>
      <c r="L297" t="s">
        <v>986</v>
      </c>
      <c r="M297" t="s">
        <v>933</v>
      </c>
      <c r="O297" t="s">
        <v>897</v>
      </c>
    </row>
    <row r="298" spans="1:15" x14ac:dyDescent="0.25">
      <c r="A298">
        <v>6</v>
      </c>
      <c r="E298">
        <v>1777350</v>
      </c>
      <c r="F298" t="s">
        <v>1111</v>
      </c>
      <c r="K298" t="s">
        <v>946</v>
      </c>
      <c r="L298" t="s">
        <v>986</v>
      </c>
      <c r="M298" t="s">
        <v>933</v>
      </c>
      <c r="O298" t="s">
        <v>897</v>
      </c>
    </row>
    <row r="299" spans="1:15" x14ac:dyDescent="0.25">
      <c r="A299">
        <v>6</v>
      </c>
      <c r="E299">
        <v>1777352</v>
      </c>
      <c r="F299" t="s">
        <v>1112</v>
      </c>
      <c r="K299" t="s">
        <v>946</v>
      </c>
      <c r="L299" t="s">
        <v>986</v>
      </c>
      <c r="M299" t="s">
        <v>933</v>
      </c>
      <c r="O299" t="s">
        <v>897</v>
      </c>
    </row>
    <row r="300" spans="1:15" x14ac:dyDescent="0.25">
      <c r="A300">
        <v>4</v>
      </c>
      <c r="B300">
        <v>1620042</v>
      </c>
      <c r="C300" t="s">
        <v>26</v>
      </c>
      <c r="D300">
        <v>1</v>
      </c>
    </row>
    <row r="301" spans="1:15" x14ac:dyDescent="0.25">
      <c r="A301">
        <v>5</v>
      </c>
      <c r="E301">
        <v>1778715</v>
      </c>
      <c r="F301" t="s">
        <v>1113</v>
      </c>
      <c r="K301" t="s">
        <v>946</v>
      </c>
      <c r="L301" t="s">
        <v>986</v>
      </c>
      <c r="M301" t="s">
        <v>947</v>
      </c>
      <c r="O301" t="s">
        <v>897</v>
      </c>
    </row>
    <row r="302" spans="1:15" x14ac:dyDescent="0.25">
      <c r="A302">
        <v>5</v>
      </c>
      <c r="E302">
        <v>1778747</v>
      </c>
      <c r="F302" t="s">
        <v>1114</v>
      </c>
      <c r="K302" t="s">
        <v>946</v>
      </c>
      <c r="L302" t="s">
        <v>986</v>
      </c>
      <c r="M302" t="s">
        <v>947</v>
      </c>
      <c r="O302" t="s">
        <v>897</v>
      </c>
    </row>
    <row r="303" spans="1:15" x14ac:dyDescent="0.25">
      <c r="A303">
        <v>5</v>
      </c>
      <c r="E303">
        <v>1778750</v>
      </c>
      <c r="F303" t="s">
        <v>1115</v>
      </c>
      <c r="K303" t="s">
        <v>946</v>
      </c>
      <c r="L303" t="s">
        <v>986</v>
      </c>
      <c r="M303" t="s">
        <v>947</v>
      </c>
      <c r="O303" t="s">
        <v>897</v>
      </c>
    </row>
    <row r="304" spans="1:15" x14ac:dyDescent="0.25">
      <c r="A304">
        <v>5</v>
      </c>
      <c r="E304">
        <v>1778751</v>
      </c>
      <c r="F304" t="s">
        <v>1116</v>
      </c>
      <c r="K304" t="s">
        <v>946</v>
      </c>
      <c r="L304" t="s">
        <v>986</v>
      </c>
      <c r="M304" t="s">
        <v>947</v>
      </c>
      <c r="O304" t="s">
        <v>897</v>
      </c>
    </row>
    <row r="305" spans="1:16" x14ac:dyDescent="0.25">
      <c r="A305">
        <v>5</v>
      </c>
      <c r="B305">
        <v>1619848</v>
      </c>
      <c r="C305" t="s">
        <v>1117</v>
      </c>
      <c r="D305">
        <v>99</v>
      </c>
    </row>
    <row r="306" spans="1:16" x14ac:dyDescent="0.25">
      <c r="A306">
        <v>6</v>
      </c>
      <c r="E306">
        <v>1777225</v>
      </c>
      <c r="F306" t="s">
        <v>1118</v>
      </c>
      <c r="K306" t="s">
        <v>921</v>
      </c>
      <c r="M306" t="s">
        <v>971</v>
      </c>
      <c r="O306" t="s">
        <v>897</v>
      </c>
    </row>
    <row r="307" spans="1:16" x14ac:dyDescent="0.25">
      <c r="A307">
        <v>6</v>
      </c>
      <c r="E307">
        <v>1777267</v>
      </c>
      <c r="F307" t="s">
        <v>1119</v>
      </c>
      <c r="K307" t="s">
        <v>946</v>
      </c>
      <c r="L307" t="s">
        <v>986</v>
      </c>
      <c r="M307" t="s">
        <v>933</v>
      </c>
      <c r="O307" t="s">
        <v>897</v>
      </c>
    </row>
    <row r="308" spans="1:16" x14ac:dyDescent="0.25">
      <c r="A308">
        <v>6</v>
      </c>
      <c r="E308">
        <v>1777284</v>
      </c>
      <c r="F308" t="s">
        <v>1120</v>
      </c>
      <c r="K308" t="s">
        <v>946</v>
      </c>
      <c r="L308" t="s">
        <v>986</v>
      </c>
      <c r="M308" t="s">
        <v>933</v>
      </c>
      <c r="O308" t="s">
        <v>897</v>
      </c>
    </row>
    <row r="309" spans="1:16" x14ac:dyDescent="0.25">
      <c r="A309">
        <v>6</v>
      </c>
      <c r="E309">
        <v>1777273</v>
      </c>
      <c r="F309" t="s">
        <v>1121</v>
      </c>
      <c r="K309" t="s">
        <v>946</v>
      </c>
      <c r="L309" t="s">
        <v>986</v>
      </c>
      <c r="M309" t="s">
        <v>933</v>
      </c>
      <c r="O309" t="s">
        <v>897</v>
      </c>
    </row>
    <row r="310" spans="1:16" x14ac:dyDescent="0.25">
      <c r="A310">
        <v>6</v>
      </c>
      <c r="E310">
        <v>1777274</v>
      </c>
      <c r="F310" t="s">
        <v>1122</v>
      </c>
      <c r="K310" t="s">
        <v>946</v>
      </c>
      <c r="L310" t="s">
        <v>986</v>
      </c>
      <c r="M310" t="s">
        <v>933</v>
      </c>
      <c r="O310" t="s">
        <v>897</v>
      </c>
    </row>
    <row r="311" spans="1:16" x14ac:dyDescent="0.25">
      <c r="A311">
        <v>4</v>
      </c>
      <c r="B311">
        <v>1620046</v>
      </c>
      <c r="C311" t="s">
        <v>27</v>
      </c>
      <c r="D311">
        <v>1</v>
      </c>
    </row>
    <row r="312" spans="1:16" x14ac:dyDescent="0.25">
      <c r="A312">
        <v>5</v>
      </c>
      <c r="E312">
        <v>1778729</v>
      </c>
      <c r="F312" t="s">
        <v>1123</v>
      </c>
      <c r="K312" t="s">
        <v>946</v>
      </c>
      <c r="L312" t="s">
        <v>986</v>
      </c>
      <c r="M312" t="s">
        <v>947</v>
      </c>
    </row>
    <row r="313" spans="1:16" x14ac:dyDescent="0.25">
      <c r="G313" t="s">
        <v>15</v>
      </c>
      <c r="H313" t="s">
        <v>16</v>
      </c>
      <c r="O313" t="s">
        <v>897</v>
      </c>
    </row>
    <row r="314" spans="1:16" x14ac:dyDescent="0.25">
      <c r="G314" t="s">
        <v>17</v>
      </c>
      <c r="H314" t="s">
        <v>954</v>
      </c>
      <c r="O314" t="s">
        <v>897</v>
      </c>
      <c r="P314" s="315">
        <f>+BTLBPL02!I133</f>
        <v>1700</v>
      </c>
    </row>
    <row r="315" spans="1:16" x14ac:dyDescent="0.25">
      <c r="A315">
        <v>5</v>
      </c>
      <c r="E315">
        <v>1778732</v>
      </c>
      <c r="F315" t="s">
        <v>1124</v>
      </c>
      <c r="K315" t="s">
        <v>946</v>
      </c>
      <c r="L315" t="s">
        <v>986</v>
      </c>
      <c r="M315" t="s">
        <v>947</v>
      </c>
    </row>
    <row r="316" spans="1:16" x14ac:dyDescent="0.25">
      <c r="G316" t="s">
        <v>15</v>
      </c>
      <c r="H316" t="s">
        <v>16</v>
      </c>
      <c r="O316" t="s">
        <v>897</v>
      </c>
    </row>
    <row r="317" spans="1:16" x14ac:dyDescent="0.25">
      <c r="G317" t="s">
        <v>17</v>
      </c>
      <c r="H317" t="s">
        <v>954</v>
      </c>
      <c r="O317" t="s">
        <v>897</v>
      </c>
      <c r="P317" s="315">
        <f>+BTLBPL02!G135</f>
        <v>69500</v>
      </c>
    </row>
    <row r="318" spans="1:16" x14ac:dyDescent="0.25">
      <c r="A318">
        <v>5</v>
      </c>
      <c r="E318">
        <v>1778735</v>
      </c>
      <c r="F318" t="s">
        <v>1125</v>
      </c>
      <c r="K318" t="s">
        <v>946</v>
      </c>
      <c r="L318" t="s">
        <v>986</v>
      </c>
      <c r="M318" t="s">
        <v>947</v>
      </c>
    </row>
    <row r="319" spans="1:16" x14ac:dyDescent="0.25">
      <c r="G319" t="s">
        <v>15</v>
      </c>
      <c r="H319" t="s">
        <v>16</v>
      </c>
      <c r="O319" t="s">
        <v>897</v>
      </c>
    </row>
    <row r="320" spans="1:16" x14ac:dyDescent="0.25">
      <c r="G320" t="s">
        <v>17</v>
      </c>
      <c r="H320" t="s">
        <v>954</v>
      </c>
      <c r="O320" t="s">
        <v>897</v>
      </c>
      <c r="P320" s="321">
        <f>+BTLBPL02!G134</f>
        <v>71000</v>
      </c>
    </row>
    <row r="321" spans="1:17" x14ac:dyDescent="0.25">
      <c r="A321">
        <v>5</v>
      </c>
      <c r="E321">
        <v>1778736</v>
      </c>
      <c r="F321" t="s">
        <v>1126</v>
      </c>
      <c r="K321" t="s">
        <v>946</v>
      </c>
      <c r="L321" t="s">
        <v>986</v>
      </c>
      <c r="M321" t="s">
        <v>947</v>
      </c>
    </row>
    <row r="322" spans="1:17" x14ac:dyDescent="0.25">
      <c r="G322" t="s">
        <v>15</v>
      </c>
      <c r="H322" t="s">
        <v>16</v>
      </c>
      <c r="O322" t="s">
        <v>897</v>
      </c>
    </row>
    <row r="323" spans="1:17" x14ac:dyDescent="0.25">
      <c r="G323" t="s">
        <v>17</v>
      </c>
      <c r="H323" t="s">
        <v>954</v>
      </c>
      <c r="O323" t="s">
        <v>897</v>
      </c>
      <c r="P323" s="321">
        <f>+BTLBPL02!G136</f>
        <v>6000</v>
      </c>
    </row>
    <row r="324" spans="1:17" x14ac:dyDescent="0.25">
      <c r="A324">
        <v>5</v>
      </c>
      <c r="E324">
        <v>1778737</v>
      </c>
      <c r="F324" t="s">
        <v>1127</v>
      </c>
      <c r="K324" t="s">
        <v>946</v>
      </c>
      <c r="L324" t="s">
        <v>986</v>
      </c>
      <c r="M324" t="s">
        <v>947</v>
      </c>
    </row>
    <row r="325" spans="1:17" x14ac:dyDescent="0.25">
      <c r="G325" t="s">
        <v>15</v>
      </c>
      <c r="H325" t="s">
        <v>16</v>
      </c>
      <c r="O325" t="s">
        <v>897</v>
      </c>
    </row>
    <row r="326" spans="1:17" x14ac:dyDescent="0.25">
      <c r="G326" t="s">
        <v>17</v>
      </c>
      <c r="H326" t="s">
        <v>954</v>
      </c>
      <c r="O326" t="s">
        <v>897</v>
      </c>
      <c r="P326" s="321">
        <f>+BTLBPL02!G137</f>
        <v>6200</v>
      </c>
    </row>
    <row r="327" spans="1:17" x14ac:dyDescent="0.25">
      <c r="A327">
        <v>5</v>
      </c>
      <c r="E327">
        <v>1778738</v>
      </c>
      <c r="F327" t="s">
        <v>1128</v>
      </c>
      <c r="K327" t="s">
        <v>946</v>
      </c>
      <c r="L327" t="s">
        <v>986</v>
      </c>
      <c r="M327" t="s">
        <v>947</v>
      </c>
    </row>
    <row r="328" spans="1:17" x14ac:dyDescent="0.25">
      <c r="G328" t="s">
        <v>15</v>
      </c>
      <c r="H328" t="s">
        <v>16</v>
      </c>
      <c r="O328" t="s">
        <v>897</v>
      </c>
    </row>
    <row r="329" spans="1:17" x14ac:dyDescent="0.25">
      <c r="G329" t="s">
        <v>17</v>
      </c>
      <c r="H329" t="s">
        <v>954</v>
      </c>
      <c r="O329" t="s">
        <v>897</v>
      </c>
      <c r="P329" s="321">
        <f>+BTLBPL02!I138</f>
        <v>1700</v>
      </c>
    </row>
    <row r="330" spans="1:17" x14ac:dyDescent="0.25">
      <c r="A330">
        <v>5</v>
      </c>
      <c r="B330">
        <v>1619834</v>
      </c>
      <c r="C330" t="s">
        <v>1129</v>
      </c>
      <c r="D330">
        <v>99</v>
      </c>
    </row>
    <row r="331" spans="1:17" x14ac:dyDescent="0.25">
      <c r="A331">
        <v>6</v>
      </c>
      <c r="E331">
        <v>1777075</v>
      </c>
      <c r="F331" t="s">
        <v>1130</v>
      </c>
      <c r="K331" t="s">
        <v>921</v>
      </c>
      <c r="M331" t="s">
        <v>971</v>
      </c>
      <c r="O331" t="s">
        <v>897</v>
      </c>
      <c r="P331" s="320" t="str">
        <f>+BTLBPL02!I98</f>
        <v>VVE</v>
      </c>
      <c r="Q331" s="320" t="str">
        <f>+BTLBPL02!J98</f>
        <v>NFT</v>
      </c>
    </row>
    <row r="332" spans="1:17" x14ac:dyDescent="0.25">
      <c r="A332">
        <v>6</v>
      </c>
      <c r="E332">
        <v>1777078</v>
      </c>
      <c r="F332" t="s">
        <v>1131</v>
      </c>
      <c r="K332" t="s">
        <v>946</v>
      </c>
      <c r="L332" t="s">
        <v>986</v>
      </c>
      <c r="M332" t="s">
        <v>933</v>
      </c>
    </row>
    <row r="333" spans="1:17" x14ac:dyDescent="0.25">
      <c r="G333" t="s">
        <v>15</v>
      </c>
      <c r="H333" t="s">
        <v>16</v>
      </c>
      <c r="O333" t="s">
        <v>897</v>
      </c>
    </row>
    <row r="334" spans="1:17" x14ac:dyDescent="0.25">
      <c r="G334" t="s">
        <v>17</v>
      </c>
      <c r="H334" t="s">
        <v>954</v>
      </c>
      <c r="O334" t="s">
        <v>897</v>
      </c>
      <c r="P334" s="320">
        <f>+BTLBPL02!I99</f>
        <v>1100</v>
      </c>
      <c r="Q334" s="320">
        <f>+BTLBPL02!J99</f>
        <v>600</v>
      </c>
    </row>
    <row r="335" spans="1:17" x14ac:dyDescent="0.25">
      <c r="A335">
        <v>6</v>
      </c>
      <c r="E335">
        <v>1777082</v>
      </c>
      <c r="F335" t="s">
        <v>1132</v>
      </c>
      <c r="K335" t="s">
        <v>946</v>
      </c>
      <c r="L335" t="s">
        <v>986</v>
      </c>
      <c r="M335" t="s">
        <v>933</v>
      </c>
    </row>
    <row r="336" spans="1:17" x14ac:dyDescent="0.25">
      <c r="G336" t="s">
        <v>15</v>
      </c>
      <c r="H336" t="s">
        <v>16</v>
      </c>
      <c r="O336" t="s">
        <v>897</v>
      </c>
    </row>
    <row r="337" spans="1:17" x14ac:dyDescent="0.25">
      <c r="G337" t="s">
        <v>17</v>
      </c>
      <c r="H337" t="s">
        <v>954</v>
      </c>
      <c r="O337" t="s">
        <v>897</v>
      </c>
      <c r="P337" s="320">
        <f>+BTLBPL02!I100</f>
        <v>32000</v>
      </c>
      <c r="Q337" s="320">
        <f>+BTLBPL02!J100</f>
        <v>37500</v>
      </c>
    </row>
    <row r="338" spans="1:17" x14ac:dyDescent="0.25">
      <c r="A338">
        <v>6</v>
      </c>
      <c r="E338">
        <v>1777083</v>
      </c>
      <c r="F338" t="s">
        <v>1133</v>
      </c>
      <c r="K338" t="s">
        <v>946</v>
      </c>
      <c r="L338" t="s">
        <v>986</v>
      </c>
      <c r="M338" t="s">
        <v>933</v>
      </c>
    </row>
    <row r="339" spans="1:17" x14ac:dyDescent="0.25">
      <c r="G339" t="s">
        <v>15</v>
      </c>
      <c r="H339" t="s">
        <v>16</v>
      </c>
      <c r="O339" t="s">
        <v>897</v>
      </c>
    </row>
    <row r="340" spans="1:17" x14ac:dyDescent="0.25">
      <c r="G340" t="s">
        <v>17</v>
      </c>
      <c r="H340" t="s">
        <v>954</v>
      </c>
      <c r="O340" t="s">
        <v>897</v>
      </c>
      <c r="P340" s="320">
        <f>+BTLBPL02!I101</f>
        <v>33000</v>
      </c>
      <c r="Q340" s="320">
        <f>+BTLBPL02!J101</f>
        <v>38000</v>
      </c>
    </row>
    <row r="341" spans="1:17" x14ac:dyDescent="0.25">
      <c r="A341">
        <v>6</v>
      </c>
      <c r="E341">
        <v>1777084</v>
      </c>
      <c r="F341" t="s">
        <v>1134</v>
      </c>
      <c r="K341" t="s">
        <v>946</v>
      </c>
      <c r="L341" t="s">
        <v>986</v>
      </c>
      <c r="M341" t="s">
        <v>933</v>
      </c>
    </row>
    <row r="342" spans="1:17" x14ac:dyDescent="0.25">
      <c r="G342" t="s">
        <v>15</v>
      </c>
      <c r="H342" t="s">
        <v>16</v>
      </c>
      <c r="O342" t="s">
        <v>897</v>
      </c>
    </row>
    <row r="343" spans="1:17" x14ac:dyDescent="0.25">
      <c r="G343" t="s">
        <v>17</v>
      </c>
      <c r="H343" t="s">
        <v>954</v>
      </c>
      <c r="O343" t="s">
        <v>897</v>
      </c>
      <c r="P343" s="320">
        <f>+BTLBPL02!I102</f>
        <v>2500</v>
      </c>
      <c r="Q343" s="320">
        <f>+BTLBPL02!J102</f>
        <v>3500</v>
      </c>
    </row>
    <row r="344" spans="1:17" x14ac:dyDescent="0.25">
      <c r="A344">
        <v>6</v>
      </c>
      <c r="E344">
        <v>1777085</v>
      </c>
      <c r="F344" t="s">
        <v>1135</v>
      </c>
      <c r="K344" t="s">
        <v>946</v>
      </c>
      <c r="L344" t="s">
        <v>986</v>
      </c>
      <c r="M344" t="s">
        <v>933</v>
      </c>
    </row>
    <row r="345" spans="1:17" x14ac:dyDescent="0.25">
      <c r="G345" t="s">
        <v>15</v>
      </c>
      <c r="H345" t="s">
        <v>16</v>
      </c>
      <c r="O345" t="s">
        <v>897</v>
      </c>
    </row>
    <row r="346" spans="1:17" x14ac:dyDescent="0.25">
      <c r="G346" t="s">
        <v>17</v>
      </c>
      <c r="H346" t="s">
        <v>954</v>
      </c>
      <c r="O346" t="s">
        <v>897</v>
      </c>
      <c r="P346" s="320">
        <f>+BTLBPL02!I103</f>
        <v>2600</v>
      </c>
      <c r="Q346" s="320">
        <f>+BTLBPL02!J103</f>
        <v>3600</v>
      </c>
    </row>
    <row r="347" spans="1:17" x14ac:dyDescent="0.25">
      <c r="A347">
        <v>3</v>
      </c>
      <c r="B347">
        <v>1619745</v>
      </c>
      <c r="C347" t="s">
        <v>1136</v>
      </c>
      <c r="D347">
        <v>1</v>
      </c>
    </row>
    <row r="348" spans="1:17" x14ac:dyDescent="0.25">
      <c r="A348">
        <v>4</v>
      </c>
      <c r="E348">
        <v>1776747</v>
      </c>
      <c r="F348" t="s">
        <v>1137</v>
      </c>
      <c r="K348" t="s">
        <v>946</v>
      </c>
      <c r="M348" t="s">
        <v>947</v>
      </c>
    </row>
    <row r="349" spans="1:17" x14ac:dyDescent="0.25">
      <c r="G349" t="s">
        <v>15</v>
      </c>
      <c r="H349" t="s">
        <v>16</v>
      </c>
      <c r="O349" t="s">
        <v>897</v>
      </c>
    </row>
    <row r="350" spans="1:17" x14ac:dyDescent="0.25">
      <c r="G350" t="s">
        <v>17</v>
      </c>
      <c r="H350" t="s">
        <v>954</v>
      </c>
      <c r="O350" t="s">
        <v>897</v>
      </c>
      <c r="P350" s="320">
        <f>+BTLBPL02!I149</f>
        <v>36650</v>
      </c>
    </row>
    <row r="351" spans="1:17" x14ac:dyDescent="0.25">
      <c r="A351">
        <v>4</v>
      </c>
      <c r="E351">
        <v>1776748</v>
      </c>
      <c r="F351" t="s">
        <v>1138</v>
      </c>
      <c r="K351" t="s">
        <v>946</v>
      </c>
      <c r="M351" t="s">
        <v>947</v>
      </c>
      <c r="O351" t="s">
        <v>897</v>
      </c>
    </row>
    <row r="352" spans="1:17" x14ac:dyDescent="0.25">
      <c r="A352">
        <v>4</v>
      </c>
      <c r="E352">
        <v>1776749</v>
      </c>
      <c r="F352" t="s">
        <v>1139</v>
      </c>
      <c r="K352" t="s">
        <v>946</v>
      </c>
      <c r="M352" t="s">
        <v>947</v>
      </c>
    </row>
    <row r="353" spans="1:17" x14ac:dyDescent="0.25">
      <c r="G353" t="s">
        <v>15</v>
      </c>
      <c r="H353" t="s">
        <v>16</v>
      </c>
      <c r="O353" t="s">
        <v>897</v>
      </c>
    </row>
    <row r="354" spans="1:17" x14ac:dyDescent="0.25">
      <c r="G354" t="s">
        <v>17</v>
      </c>
      <c r="H354" t="s">
        <v>954</v>
      </c>
      <c r="O354" t="s">
        <v>897</v>
      </c>
      <c r="P354" s="320">
        <f>+BTLBPL02!I153</f>
        <v>14688</v>
      </c>
    </row>
    <row r="355" spans="1:17" x14ac:dyDescent="0.25">
      <c r="A355">
        <v>4</v>
      </c>
      <c r="E355">
        <v>1776750</v>
      </c>
      <c r="F355" t="s">
        <v>1140</v>
      </c>
      <c r="K355" t="s">
        <v>946</v>
      </c>
      <c r="M355" t="s">
        <v>947</v>
      </c>
      <c r="O355" t="s">
        <v>897</v>
      </c>
    </row>
    <row r="356" spans="1:17" x14ac:dyDescent="0.25">
      <c r="A356">
        <v>4</v>
      </c>
      <c r="B356">
        <v>1620065</v>
      </c>
      <c r="C356" t="s">
        <v>1141</v>
      </c>
      <c r="D356">
        <v>1</v>
      </c>
    </row>
    <row r="357" spans="1:17" x14ac:dyDescent="0.25">
      <c r="A357">
        <v>5</v>
      </c>
      <c r="E357">
        <v>1778895</v>
      </c>
      <c r="F357" t="s">
        <v>1142</v>
      </c>
      <c r="K357" t="s">
        <v>946</v>
      </c>
      <c r="L357" t="s">
        <v>986</v>
      </c>
      <c r="M357" t="s">
        <v>947</v>
      </c>
    </row>
    <row r="358" spans="1:17" x14ac:dyDescent="0.25">
      <c r="G358" t="s">
        <v>15</v>
      </c>
      <c r="H358" t="s">
        <v>16</v>
      </c>
    </row>
    <row r="359" spans="1:17" x14ac:dyDescent="0.25">
      <c r="G359" t="s">
        <v>17</v>
      </c>
      <c r="H359" t="s">
        <v>954</v>
      </c>
      <c r="P359" s="320">
        <f>+BTLBPL02!G147</f>
        <v>31650</v>
      </c>
    </row>
    <row r="360" spans="1:17" x14ac:dyDescent="0.25">
      <c r="A360">
        <v>5</v>
      </c>
      <c r="E360">
        <v>1778896</v>
      </c>
      <c r="F360" t="s">
        <v>1143</v>
      </c>
      <c r="K360" t="s">
        <v>946</v>
      </c>
      <c r="M360" t="s">
        <v>947</v>
      </c>
    </row>
    <row r="361" spans="1:17" x14ac:dyDescent="0.25">
      <c r="G361" t="s">
        <v>15</v>
      </c>
      <c r="H361" t="s">
        <v>16</v>
      </c>
    </row>
    <row r="362" spans="1:17" x14ac:dyDescent="0.25">
      <c r="G362" t="s">
        <v>17</v>
      </c>
      <c r="H362" t="s">
        <v>954</v>
      </c>
      <c r="P362" s="320">
        <f>+BTLBPL02!G148</f>
        <v>-5000</v>
      </c>
    </row>
    <row r="363" spans="1:17" x14ac:dyDescent="0.25">
      <c r="A363">
        <v>5</v>
      </c>
      <c r="B363">
        <v>1620059</v>
      </c>
      <c r="C363" t="s">
        <v>1144</v>
      </c>
      <c r="D363">
        <v>99</v>
      </c>
    </row>
    <row r="364" spans="1:17" x14ac:dyDescent="0.25">
      <c r="A364">
        <v>6</v>
      </c>
      <c r="E364">
        <v>1777071</v>
      </c>
      <c r="F364" t="s">
        <v>1145</v>
      </c>
      <c r="K364" t="s">
        <v>921</v>
      </c>
      <c r="M364" t="s">
        <v>933</v>
      </c>
      <c r="O364" t="s">
        <v>897</v>
      </c>
      <c r="P364" s="320" t="str">
        <f>+BTLBPL02!I108</f>
        <v>RABO</v>
      </c>
      <c r="Q364" s="320" t="str">
        <f>+BTLBPL02!J108</f>
        <v>AEGON</v>
      </c>
    </row>
    <row r="365" spans="1:17" x14ac:dyDescent="0.25">
      <c r="A365">
        <v>6</v>
      </c>
      <c r="E365">
        <v>1777207</v>
      </c>
      <c r="F365" t="s">
        <v>1146</v>
      </c>
      <c r="K365" t="s">
        <v>946</v>
      </c>
      <c r="L365" t="s">
        <v>986</v>
      </c>
      <c r="M365" t="s">
        <v>933</v>
      </c>
    </row>
    <row r="366" spans="1:17" x14ac:dyDescent="0.25">
      <c r="G366" t="s">
        <v>15</v>
      </c>
      <c r="H366" t="s">
        <v>16</v>
      </c>
      <c r="O366" t="s">
        <v>897</v>
      </c>
    </row>
    <row r="367" spans="1:17" x14ac:dyDescent="0.25">
      <c r="G367" t="s">
        <v>17</v>
      </c>
      <c r="H367" t="s">
        <v>954</v>
      </c>
      <c r="O367" t="s">
        <v>897</v>
      </c>
      <c r="P367" s="320">
        <f>+BTLBPL02!I109</f>
        <v>15375</v>
      </c>
      <c r="Q367" s="320">
        <f>+BTLBPL02!J109</f>
        <v>16275</v>
      </c>
    </row>
    <row r="368" spans="1:17" x14ac:dyDescent="0.25">
      <c r="A368">
        <v>6</v>
      </c>
      <c r="E368">
        <v>1777389</v>
      </c>
      <c r="F368" t="s">
        <v>1147</v>
      </c>
      <c r="K368" t="s">
        <v>946</v>
      </c>
      <c r="M368" t="s">
        <v>933</v>
      </c>
    </row>
    <row r="369" spans="1:17" x14ac:dyDescent="0.25">
      <c r="G369" t="s">
        <v>15</v>
      </c>
      <c r="H369" t="s">
        <v>16</v>
      </c>
      <c r="O369" t="s">
        <v>897</v>
      </c>
    </row>
    <row r="370" spans="1:17" x14ac:dyDescent="0.25">
      <c r="G370" t="s">
        <v>17</v>
      </c>
      <c r="H370" t="s">
        <v>954</v>
      </c>
      <c r="O370" t="s">
        <v>897</v>
      </c>
      <c r="P370" s="320">
        <f>+BTLBPL02!I110</f>
        <v>2275</v>
      </c>
      <c r="Q370" s="320">
        <f>+BTLBPL02!J110</f>
        <v>-7275</v>
      </c>
    </row>
    <row r="371" spans="1:17" x14ac:dyDescent="0.25">
      <c r="A371">
        <v>4</v>
      </c>
      <c r="B371">
        <v>1620066</v>
      </c>
      <c r="C371" t="s">
        <v>1148</v>
      </c>
      <c r="D371">
        <v>1</v>
      </c>
    </row>
    <row r="372" spans="1:17" x14ac:dyDescent="0.25">
      <c r="A372">
        <v>5</v>
      </c>
      <c r="E372">
        <v>1778897</v>
      </c>
      <c r="F372" t="s">
        <v>1149</v>
      </c>
      <c r="K372" t="s">
        <v>946</v>
      </c>
      <c r="L372" t="s">
        <v>986</v>
      </c>
      <c r="M372" t="s">
        <v>947</v>
      </c>
    </row>
    <row r="373" spans="1:17" x14ac:dyDescent="0.25">
      <c r="A373">
        <v>5</v>
      </c>
      <c r="E373">
        <v>1778898</v>
      </c>
      <c r="F373" t="s">
        <v>1150</v>
      </c>
      <c r="K373" t="s">
        <v>946</v>
      </c>
      <c r="M373" t="s">
        <v>947</v>
      </c>
    </row>
    <row r="374" spans="1:17" x14ac:dyDescent="0.25">
      <c r="A374">
        <v>5</v>
      </c>
      <c r="B374">
        <v>1620060</v>
      </c>
      <c r="C374" t="s">
        <v>1151</v>
      </c>
      <c r="D374">
        <v>99</v>
      </c>
    </row>
    <row r="375" spans="1:17" x14ac:dyDescent="0.25">
      <c r="A375">
        <v>6</v>
      </c>
      <c r="E375">
        <v>1777070</v>
      </c>
      <c r="F375" t="s">
        <v>1152</v>
      </c>
      <c r="K375" t="s">
        <v>921</v>
      </c>
      <c r="M375" t="s">
        <v>971</v>
      </c>
      <c r="O375" t="s">
        <v>897</v>
      </c>
    </row>
    <row r="376" spans="1:17" x14ac:dyDescent="0.25">
      <c r="A376">
        <v>6</v>
      </c>
      <c r="E376">
        <v>1777204</v>
      </c>
      <c r="F376" t="s">
        <v>1153</v>
      </c>
      <c r="K376" t="s">
        <v>946</v>
      </c>
      <c r="L376" t="s">
        <v>986</v>
      </c>
      <c r="M376" t="s">
        <v>933</v>
      </c>
      <c r="O376" t="s">
        <v>897</v>
      </c>
    </row>
    <row r="377" spans="1:17" x14ac:dyDescent="0.25">
      <c r="A377">
        <v>6</v>
      </c>
      <c r="E377">
        <v>1777390</v>
      </c>
      <c r="F377" t="s">
        <v>1154</v>
      </c>
      <c r="K377" t="s">
        <v>946</v>
      </c>
      <c r="M377" t="s">
        <v>933</v>
      </c>
      <c r="O377" t="s">
        <v>897</v>
      </c>
    </row>
    <row r="378" spans="1:17" x14ac:dyDescent="0.25">
      <c r="A378">
        <v>4</v>
      </c>
      <c r="B378">
        <v>1620067</v>
      </c>
      <c r="C378" t="s">
        <v>493</v>
      </c>
      <c r="D378">
        <v>1</v>
      </c>
    </row>
    <row r="379" spans="1:17" x14ac:dyDescent="0.25">
      <c r="A379">
        <v>5</v>
      </c>
      <c r="E379">
        <v>1778899</v>
      </c>
      <c r="F379" t="s">
        <v>1155</v>
      </c>
      <c r="K379" t="s">
        <v>946</v>
      </c>
      <c r="L379" t="s">
        <v>986</v>
      </c>
      <c r="M379" t="s">
        <v>947</v>
      </c>
    </row>
    <row r="380" spans="1:17" x14ac:dyDescent="0.25">
      <c r="G380" t="s">
        <v>15</v>
      </c>
      <c r="H380" t="s">
        <v>16</v>
      </c>
    </row>
    <row r="381" spans="1:17" x14ac:dyDescent="0.25">
      <c r="G381" t="s">
        <v>17</v>
      </c>
      <c r="H381" t="s">
        <v>954</v>
      </c>
      <c r="P381" s="315">
        <f>+BTLBPL02!G151</f>
        <v>14851</v>
      </c>
    </row>
    <row r="382" spans="1:17" x14ac:dyDescent="0.25">
      <c r="A382">
        <v>5</v>
      </c>
      <c r="E382">
        <v>1778900</v>
      </c>
      <c r="F382" t="s">
        <v>1156</v>
      </c>
      <c r="K382" t="s">
        <v>946</v>
      </c>
      <c r="M382" t="s">
        <v>947</v>
      </c>
    </row>
    <row r="383" spans="1:17" x14ac:dyDescent="0.25">
      <c r="G383" t="s">
        <v>15</v>
      </c>
      <c r="H383" t="s">
        <v>16</v>
      </c>
    </row>
    <row r="384" spans="1:17" x14ac:dyDescent="0.25">
      <c r="G384" t="s">
        <v>17</v>
      </c>
      <c r="H384" t="s">
        <v>954</v>
      </c>
      <c r="P384" s="320">
        <f>+BTLBPL02!G152</f>
        <v>163</v>
      </c>
    </row>
    <row r="385" spans="1:17" x14ac:dyDescent="0.25">
      <c r="A385">
        <v>5</v>
      </c>
      <c r="B385">
        <v>1620062</v>
      </c>
      <c r="C385" t="s">
        <v>1157</v>
      </c>
      <c r="D385">
        <v>99</v>
      </c>
    </row>
    <row r="386" spans="1:17" x14ac:dyDescent="0.25">
      <c r="A386">
        <v>6</v>
      </c>
      <c r="E386">
        <v>1778889</v>
      </c>
      <c r="F386" t="s">
        <v>1158</v>
      </c>
      <c r="K386" t="s">
        <v>921</v>
      </c>
      <c r="M386" t="s">
        <v>869</v>
      </c>
      <c r="O386" t="s">
        <v>897</v>
      </c>
      <c r="P386" s="320" t="str">
        <f>+BTLBPL02!I115</f>
        <v>INGB</v>
      </c>
      <c r="Q386" s="320" t="str">
        <f>+BTLBPL02!J115</f>
        <v>ASN</v>
      </c>
    </row>
    <row r="387" spans="1:17" x14ac:dyDescent="0.25">
      <c r="A387">
        <v>6</v>
      </c>
      <c r="E387">
        <v>1777072</v>
      </c>
      <c r="F387" t="s">
        <v>1159</v>
      </c>
      <c r="K387" t="s">
        <v>946</v>
      </c>
      <c r="L387" t="s">
        <v>986</v>
      </c>
      <c r="M387" t="s">
        <v>933</v>
      </c>
    </row>
    <row r="388" spans="1:17" x14ac:dyDescent="0.25">
      <c r="G388" t="s">
        <v>15</v>
      </c>
      <c r="H388" t="s">
        <v>16</v>
      </c>
      <c r="O388" t="s">
        <v>897</v>
      </c>
    </row>
    <row r="389" spans="1:17" x14ac:dyDescent="0.25">
      <c r="G389" t="s">
        <v>17</v>
      </c>
      <c r="H389" t="s">
        <v>954</v>
      </c>
      <c r="O389" t="s">
        <v>897</v>
      </c>
      <c r="P389" s="320">
        <f>+BTLBPL02!I116</f>
        <v>7778</v>
      </c>
      <c r="Q389" s="320">
        <f>+BTLBPL02!J116</f>
        <v>7073</v>
      </c>
    </row>
    <row r="390" spans="1:17" x14ac:dyDescent="0.25">
      <c r="A390">
        <v>6</v>
      </c>
      <c r="E390">
        <v>1777391</v>
      </c>
      <c r="F390" t="s">
        <v>1160</v>
      </c>
      <c r="K390" t="s">
        <v>946</v>
      </c>
      <c r="M390" t="s">
        <v>933</v>
      </c>
    </row>
    <row r="391" spans="1:17" x14ac:dyDescent="0.25">
      <c r="G391" t="s">
        <v>15</v>
      </c>
      <c r="H391" t="s">
        <v>16</v>
      </c>
      <c r="O391" t="s">
        <v>897</v>
      </c>
    </row>
    <row r="392" spans="1:17" x14ac:dyDescent="0.25">
      <c r="G392" t="s">
        <v>17</v>
      </c>
      <c r="H392" t="s">
        <v>954</v>
      </c>
      <c r="O392" t="s">
        <v>897</v>
      </c>
      <c r="P392" s="320">
        <f>+BTLBPL02!I117</f>
        <v>71</v>
      </c>
      <c r="Q392" s="320">
        <f>+BTLBPL02!J117</f>
        <v>92</v>
      </c>
    </row>
    <row r="393" spans="1:17" x14ac:dyDescent="0.25">
      <c r="A393">
        <v>4</v>
      </c>
      <c r="B393">
        <v>1620068</v>
      </c>
      <c r="C393" t="s">
        <v>496</v>
      </c>
      <c r="D393">
        <v>1</v>
      </c>
    </row>
    <row r="394" spans="1:17" x14ac:dyDescent="0.25">
      <c r="A394">
        <v>5</v>
      </c>
      <c r="E394">
        <v>1778901</v>
      </c>
      <c r="F394" t="s">
        <v>1161</v>
      </c>
      <c r="K394" t="s">
        <v>946</v>
      </c>
      <c r="L394" t="s">
        <v>986</v>
      </c>
      <c r="M394" t="s">
        <v>947</v>
      </c>
    </row>
    <row r="395" spans="1:17" x14ac:dyDescent="0.25">
      <c r="A395">
        <v>5</v>
      </c>
      <c r="E395">
        <v>1778902</v>
      </c>
      <c r="F395" t="s">
        <v>1162</v>
      </c>
      <c r="K395" t="s">
        <v>946</v>
      </c>
      <c r="M395" t="s">
        <v>947</v>
      </c>
    </row>
    <row r="396" spans="1:17" x14ac:dyDescent="0.25">
      <c r="A396">
        <v>5</v>
      </c>
      <c r="B396">
        <v>1620061</v>
      </c>
      <c r="C396" t="s">
        <v>1163</v>
      </c>
      <c r="D396">
        <v>99</v>
      </c>
    </row>
    <row r="397" spans="1:17" x14ac:dyDescent="0.25">
      <c r="A397">
        <v>6</v>
      </c>
      <c r="E397">
        <v>1777214</v>
      </c>
      <c r="F397" t="s">
        <v>1164</v>
      </c>
      <c r="K397" t="s">
        <v>921</v>
      </c>
      <c r="M397" t="s">
        <v>933</v>
      </c>
      <c r="O397" t="s">
        <v>897</v>
      </c>
    </row>
    <row r="398" spans="1:17" x14ac:dyDescent="0.25">
      <c r="A398">
        <v>6</v>
      </c>
      <c r="E398">
        <v>1777196</v>
      </c>
      <c r="F398" t="s">
        <v>1165</v>
      </c>
      <c r="K398" t="s">
        <v>946</v>
      </c>
      <c r="L398" t="s">
        <v>986</v>
      </c>
      <c r="M398" t="s">
        <v>933</v>
      </c>
      <c r="O398" t="s">
        <v>897</v>
      </c>
    </row>
    <row r="399" spans="1:17" x14ac:dyDescent="0.25">
      <c r="A399">
        <v>6</v>
      </c>
      <c r="E399">
        <v>1777392</v>
      </c>
      <c r="F399" t="s">
        <v>1166</v>
      </c>
      <c r="K399" t="s">
        <v>946</v>
      </c>
      <c r="M399" t="s">
        <v>933</v>
      </c>
      <c r="O399" t="s">
        <v>897</v>
      </c>
    </row>
  </sheetData>
  <pageMargins left="0.7" right="0.7" top="0.75" bottom="0.75" header="0.3" footer="0.3"/>
  <ignoredErrors>
    <ignoredError xmlns:x16r3="http://schemas.microsoft.com/office/spreadsheetml/2018/08/main" sqref="Q191:R191 R203 P203 R232 P178:P179 R179" x16r3:misleadingForma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applyStyles="1"/>
  </sheetPr>
  <dimension ref="B1:O432"/>
  <sheetViews>
    <sheetView showGridLines="0" topLeftCell="A99" zoomScale="110" zoomScaleNormal="110" zoomScaleSheetLayoutView="100" workbookViewId="0">
      <selection activeCell="J113" sqref="J113"/>
    </sheetView>
  </sheetViews>
  <sheetFormatPr defaultColWidth="9.140625" defaultRowHeight="12.75" outlineLevelRow="1" x14ac:dyDescent="0.2"/>
  <cols>
    <col min="1" max="1" width="1.7109375" style="3" customWidth="1"/>
    <col min="2" max="2" width="4.7109375" style="39" customWidth="1"/>
    <col min="3" max="3" width="30.85546875" style="12" customWidth="1"/>
    <col min="4" max="4" width="15.7109375" style="12" customWidth="1"/>
    <col min="5" max="5" width="15.42578125" style="13" customWidth="1"/>
    <col min="6" max="6" width="19.42578125" style="12" customWidth="1"/>
    <col min="7" max="7" width="13.42578125" style="3" customWidth="1"/>
    <col min="8" max="8" width="2.7109375" style="7" customWidth="1"/>
    <col min="9" max="9" width="16.42578125" style="3" bestFit="1" customWidth="1"/>
    <col min="10" max="10" width="17.42578125" style="3" bestFit="1" customWidth="1"/>
    <col min="11" max="11" width="15.85546875" style="3" bestFit="1" customWidth="1"/>
    <col min="12" max="12" width="16.85546875" style="3" bestFit="1" customWidth="1"/>
    <col min="13" max="16384" width="9.140625" style="3"/>
  </cols>
  <sheetData>
    <row r="1" spans="2:10" s="193" customFormat="1" ht="20.25" x14ac:dyDescent="0.3">
      <c r="B1" s="194"/>
      <c r="C1" s="190" t="s">
        <v>181</v>
      </c>
      <c r="D1" s="190"/>
      <c r="E1" s="191" t="s">
        <v>170</v>
      </c>
      <c r="F1" s="191"/>
      <c r="G1" s="191" t="s">
        <v>247</v>
      </c>
      <c r="H1" s="215"/>
      <c r="I1" s="191" t="s">
        <v>1167</v>
      </c>
    </row>
    <row r="3" spans="2:10" x14ac:dyDescent="0.2">
      <c r="C3" s="48" t="s">
        <v>497</v>
      </c>
      <c r="D3" s="48"/>
      <c r="E3" s="72"/>
      <c r="I3" s="225" t="s">
        <v>1297</v>
      </c>
    </row>
    <row r="4" spans="2:10" x14ac:dyDescent="0.2">
      <c r="C4" s="12" t="s">
        <v>499</v>
      </c>
      <c r="G4" s="4">
        <v>625821</v>
      </c>
      <c r="I4" s="197" t="s">
        <v>1203</v>
      </c>
    </row>
    <row r="5" spans="2:10" x14ac:dyDescent="0.2">
      <c r="C5" s="12" t="s">
        <v>500</v>
      </c>
      <c r="G5" s="4">
        <v>625822</v>
      </c>
      <c r="I5" s="197"/>
    </row>
    <row r="6" spans="2:10" x14ac:dyDescent="0.2">
      <c r="C6" s="12" t="s">
        <v>501</v>
      </c>
      <c r="G6" s="4">
        <v>625823</v>
      </c>
      <c r="I6" s="197" t="s">
        <v>1204</v>
      </c>
    </row>
    <row r="7" spans="2:10" x14ac:dyDescent="0.2">
      <c r="C7" s="12" t="s">
        <v>502</v>
      </c>
      <c r="G7" s="4">
        <v>507554</v>
      </c>
      <c r="I7" s="335" t="s">
        <v>1278</v>
      </c>
      <c r="J7" s="3" t="s">
        <v>1279</v>
      </c>
    </row>
    <row r="8" spans="2:10" x14ac:dyDescent="0.2">
      <c r="C8" s="12" t="s">
        <v>503</v>
      </c>
      <c r="G8" s="4">
        <v>507555</v>
      </c>
      <c r="I8" s="197">
        <v>781015388</v>
      </c>
    </row>
    <row r="9" spans="2:10" s="12" customFormat="1" x14ac:dyDescent="0.2">
      <c r="B9" s="46"/>
      <c r="E9" s="13"/>
      <c r="H9" s="7"/>
    </row>
    <row r="10" spans="2:10" s="12" customFormat="1" x14ac:dyDescent="0.2">
      <c r="B10" s="46"/>
      <c r="C10" s="48" t="s">
        <v>498</v>
      </c>
      <c r="D10" s="48"/>
      <c r="E10" s="72"/>
      <c r="H10" s="216"/>
    </row>
    <row r="11" spans="2:10" x14ac:dyDescent="0.2">
      <c r="C11" s="12" t="s">
        <v>507</v>
      </c>
      <c r="G11" s="198">
        <v>507563</v>
      </c>
      <c r="H11" s="217"/>
      <c r="I11" s="199" t="s">
        <v>1169</v>
      </c>
    </row>
    <row r="12" spans="2:10" s="12" customFormat="1" x14ac:dyDescent="0.2">
      <c r="B12" s="46"/>
      <c r="E12" s="13"/>
      <c r="H12" s="216"/>
    </row>
    <row r="13" spans="2:10" s="12" customFormat="1" x14ac:dyDescent="0.2">
      <c r="B13" s="46"/>
      <c r="C13" s="48" t="s">
        <v>504</v>
      </c>
      <c r="D13" s="48"/>
      <c r="E13" s="72"/>
      <c r="H13" s="216"/>
    </row>
    <row r="14" spans="2:10" x14ac:dyDescent="0.2">
      <c r="C14" s="12" t="s">
        <v>7</v>
      </c>
      <c r="G14" s="198">
        <v>117274</v>
      </c>
      <c r="H14" s="217"/>
      <c r="I14" s="201">
        <v>781024730</v>
      </c>
    </row>
    <row r="16" spans="2:10" x14ac:dyDescent="0.2">
      <c r="C16" s="48" t="s">
        <v>166</v>
      </c>
      <c r="D16" s="48"/>
      <c r="E16" s="72"/>
    </row>
    <row r="17" spans="2:10" x14ac:dyDescent="0.2">
      <c r="C17" s="12" t="s">
        <v>167</v>
      </c>
      <c r="G17" s="200">
        <v>1778882</v>
      </c>
      <c r="H17" s="218"/>
      <c r="I17" s="340"/>
      <c r="J17" s="3" t="s">
        <v>1279</v>
      </c>
    </row>
    <row r="18" spans="2:10" x14ac:dyDescent="0.2">
      <c r="C18" s="12" t="s">
        <v>168</v>
      </c>
      <c r="G18" s="200">
        <v>1778883</v>
      </c>
      <c r="H18" s="218"/>
      <c r="I18" s="347" t="s">
        <v>1302</v>
      </c>
      <c r="J18" s="3" t="s">
        <v>1279</v>
      </c>
    </row>
    <row r="19" spans="2:10" s="12" customFormat="1" x14ac:dyDescent="0.2">
      <c r="B19" s="46"/>
      <c r="E19" s="13"/>
      <c r="H19" s="216"/>
    </row>
    <row r="20" spans="2:10" x14ac:dyDescent="0.2">
      <c r="C20" s="48" t="s">
        <v>0</v>
      </c>
      <c r="D20" s="48"/>
      <c r="E20" s="72"/>
    </row>
    <row r="21" spans="2:10" x14ac:dyDescent="0.2">
      <c r="C21" s="12" t="s">
        <v>1</v>
      </c>
      <c r="G21" s="198">
        <v>507547</v>
      </c>
      <c r="H21" s="217"/>
      <c r="I21" s="346">
        <v>2019</v>
      </c>
    </row>
    <row r="22" spans="2:10" x14ac:dyDescent="0.2">
      <c r="C22" s="12" t="s">
        <v>2</v>
      </c>
      <c r="F22" s="13" t="s">
        <v>162</v>
      </c>
      <c r="G22" s="200" t="s">
        <v>34</v>
      </c>
      <c r="H22" s="218"/>
      <c r="I22" s="201">
        <v>3</v>
      </c>
    </row>
    <row r="23" spans="2:10" x14ac:dyDescent="0.2">
      <c r="F23" s="13"/>
    </row>
    <row r="24" spans="2:10" x14ac:dyDescent="0.2">
      <c r="C24" s="48" t="s">
        <v>152</v>
      </c>
      <c r="D24" s="48"/>
      <c r="E24" s="72"/>
    </row>
    <row r="25" spans="2:10" x14ac:dyDescent="0.2">
      <c r="C25" s="12" t="s">
        <v>10</v>
      </c>
      <c r="G25" s="198">
        <v>507560</v>
      </c>
      <c r="H25" s="217"/>
      <c r="I25" s="233">
        <v>123456</v>
      </c>
    </row>
    <row r="26" spans="2:10" x14ac:dyDescent="0.2">
      <c r="C26" s="12" t="s">
        <v>11</v>
      </c>
      <c r="G26" s="198">
        <v>625818</v>
      </c>
      <c r="H26" s="217"/>
      <c r="I26" s="201" t="s">
        <v>1190</v>
      </c>
    </row>
    <row r="27" spans="2:10" x14ac:dyDescent="0.2">
      <c r="C27" s="12" t="s">
        <v>12</v>
      </c>
      <c r="G27" s="198">
        <v>625819</v>
      </c>
      <c r="H27" s="217"/>
      <c r="I27" s="201" t="s">
        <v>1203</v>
      </c>
    </row>
    <row r="28" spans="2:10" x14ac:dyDescent="0.2">
      <c r="C28" s="12" t="s">
        <v>13</v>
      </c>
      <c r="G28" s="198">
        <v>625820</v>
      </c>
      <c r="H28" s="217"/>
      <c r="I28" s="201" t="s">
        <v>1206</v>
      </c>
    </row>
    <row r="29" spans="2:10" x14ac:dyDescent="0.2">
      <c r="C29" s="12" t="s">
        <v>14</v>
      </c>
      <c r="G29" s="198">
        <v>520169</v>
      </c>
      <c r="H29" s="217"/>
      <c r="I29" s="201">
        <v>888</v>
      </c>
    </row>
    <row r="30" spans="2:10" x14ac:dyDescent="0.2">
      <c r="C30" s="70" t="s">
        <v>249</v>
      </c>
      <c r="D30" s="70"/>
      <c r="E30" s="72"/>
    </row>
    <row r="31" spans="2:10" x14ac:dyDescent="0.2">
      <c r="C31" s="71" t="s">
        <v>505</v>
      </c>
      <c r="D31" s="71"/>
      <c r="F31" s="14" t="s">
        <v>8</v>
      </c>
      <c r="G31" s="200" t="s">
        <v>35</v>
      </c>
      <c r="H31" s="218"/>
      <c r="I31" s="233" t="s">
        <v>1280</v>
      </c>
      <c r="J31" s="3" t="s">
        <v>1282</v>
      </c>
    </row>
    <row r="32" spans="2:10" x14ac:dyDescent="0.2">
      <c r="F32" s="14" t="s">
        <v>9</v>
      </c>
      <c r="G32" s="200" t="s">
        <v>36</v>
      </c>
      <c r="H32" s="218"/>
      <c r="I32" s="201"/>
      <c r="J32" s="3" t="s">
        <v>1283</v>
      </c>
    </row>
    <row r="34" spans="2:11" x14ac:dyDescent="0.2">
      <c r="C34" s="48" t="s">
        <v>151</v>
      </c>
      <c r="D34" s="48"/>
      <c r="E34" s="72"/>
    </row>
    <row r="35" spans="2:11" x14ac:dyDescent="0.2">
      <c r="C35" s="12" t="s">
        <v>3</v>
      </c>
      <c r="G35" s="198">
        <v>507545</v>
      </c>
      <c r="H35" s="217"/>
      <c r="I35" s="201" t="s">
        <v>895</v>
      </c>
    </row>
    <row r="36" spans="2:11" x14ac:dyDescent="0.2">
      <c r="C36" s="12" t="s">
        <v>4</v>
      </c>
      <c r="G36" s="198">
        <v>643974</v>
      </c>
      <c r="H36" s="217"/>
      <c r="I36" s="201" t="s">
        <v>1168</v>
      </c>
    </row>
    <row r="37" spans="2:11" x14ac:dyDescent="0.2">
      <c r="C37" s="12" t="s">
        <v>5</v>
      </c>
      <c r="G37" s="198">
        <v>643975</v>
      </c>
      <c r="H37" s="217"/>
      <c r="I37" s="201" t="s">
        <v>898</v>
      </c>
    </row>
    <row r="38" spans="2:11" x14ac:dyDescent="0.2">
      <c r="C38" s="12" t="s">
        <v>6</v>
      </c>
      <c r="G38" s="198">
        <v>643975</v>
      </c>
      <c r="H38" s="217"/>
      <c r="I38" s="346" t="s">
        <v>1303</v>
      </c>
    </row>
    <row r="41" spans="2:11" s="9" customFormat="1" x14ac:dyDescent="0.2">
      <c r="B41" s="52">
        <v>1</v>
      </c>
      <c r="C41" s="50" t="s">
        <v>18</v>
      </c>
      <c r="D41" s="50"/>
      <c r="E41" s="82"/>
      <c r="F41" s="83"/>
      <c r="G41" s="82" t="s">
        <v>62</v>
      </c>
      <c r="H41" s="219"/>
    </row>
    <row r="42" spans="2:11" x14ac:dyDescent="0.2">
      <c r="C42" s="15" t="s">
        <v>16</v>
      </c>
      <c r="D42" s="15"/>
    </row>
    <row r="43" spans="2:11" x14ac:dyDescent="0.2">
      <c r="F43" s="84" t="s">
        <v>67</v>
      </c>
      <c r="G43" s="85" t="s">
        <v>68</v>
      </c>
      <c r="H43" s="220"/>
      <c r="I43" s="203" t="s">
        <v>67</v>
      </c>
      <c r="J43" s="84" t="s">
        <v>68</v>
      </c>
      <c r="K43" s="84" t="s">
        <v>1174</v>
      </c>
    </row>
    <row r="44" spans="2:11" ht="14.25" customHeight="1" x14ac:dyDescent="0.2">
      <c r="B44" s="53" t="s">
        <v>251</v>
      </c>
      <c r="C44" s="46" t="s">
        <v>508</v>
      </c>
      <c r="D44" s="16"/>
      <c r="F44" s="86" t="s">
        <v>37</v>
      </c>
      <c r="G44" s="4" t="s">
        <v>717</v>
      </c>
      <c r="H44" s="220"/>
      <c r="I44" s="201" t="s">
        <v>1170</v>
      </c>
      <c r="J44" s="201" t="s">
        <v>1171</v>
      </c>
      <c r="K44" s="201" t="s">
        <v>1194</v>
      </c>
    </row>
    <row r="45" spans="2:11" x14ac:dyDescent="0.2">
      <c r="B45" s="53" t="s">
        <v>252</v>
      </c>
      <c r="C45" s="16" t="s">
        <v>509</v>
      </c>
      <c r="D45" s="16"/>
      <c r="F45" s="86" t="s">
        <v>38</v>
      </c>
      <c r="G45" s="4" t="s">
        <v>717</v>
      </c>
      <c r="H45" s="220"/>
      <c r="I45" s="201">
        <v>123</v>
      </c>
      <c r="J45" s="201">
        <v>456</v>
      </c>
      <c r="K45" s="201">
        <v>789</v>
      </c>
    </row>
    <row r="46" spans="2:11" x14ac:dyDescent="0.2">
      <c r="B46" s="53" t="s">
        <v>253</v>
      </c>
      <c r="C46" s="16" t="s">
        <v>510</v>
      </c>
      <c r="D46" s="16"/>
      <c r="F46" s="87" t="s">
        <v>39</v>
      </c>
      <c r="G46" s="2" t="s">
        <v>717</v>
      </c>
      <c r="H46" s="220"/>
      <c r="I46" s="201">
        <v>1000</v>
      </c>
      <c r="J46" s="201">
        <v>2000</v>
      </c>
      <c r="K46" s="201">
        <v>3000</v>
      </c>
    </row>
    <row r="47" spans="2:11" x14ac:dyDescent="0.2">
      <c r="B47" s="53" t="s">
        <v>254</v>
      </c>
      <c r="C47" s="46" t="s">
        <v>511</v>
      </c>
      <c r="D47" s="46"/>
      <c r="F47" s="87" t="s">
        <v>40</v>
      </c>
      <c r="G47" s="2" t="s">
        <v>717</v>
      </c>
      <c r="H47" s="220"/>
      <c r="I47" s="201">
        <v>-40</v>
      </c>
      <c r="J47" s="201">
        <v>-55</v>
      </c>
      <c r="K47" s="201">
        <v>-65</v>
      </c>
    </row>
    <row r="48" spans="2:11" x14ac:dyDescent="0.2">
      <c r="H48" s="220"/>
    </row>
    <row r="49" spans="2:11" s="9" customFormat="1" x14ac:dyDescent="0.2">
      <c r="B49" s="52">
        <v>2</v>
      </c>
      <c r="C49" s="49" t="s">
        <v>19</v>
      </c>
      <c r="D49" s="49"/>
      <c r="E49" s="82"/>
      <c r="F49" s="83"/>
      <c r="G49" s="82" t="s">
        <v>62</v>
      </c>
      <c r="H49" s="219"/>
    </row>
    <row r="50" spans="2:11" x14ac:dyDescent="0.2">
      <c r="C50" s="15" t="s">
        <v>16</v>
      </c>
      <c r="D50" s="15"/>
    </row>
    <row r="51" spans="2:11" x14ac:dyDescent="0.2">
      <c r="F51" s="84" t="s">
        <v>67</v>
      </c>
      <c r="G51" s="85" t="s">
        <v>68</v>
      </c>
      <c r="H51" s="220"/>
      <c r="I51" s="203" t="s">
        <v>67</v>
      </c>
      <c r="J51" s="84" t="s">
        <v>68</v>
      </c>
      <c r="K51" s="84" t="s">
        <v>1174</v>
      </c>
    </row>
    <row r="52" spans="2:11" ht="14.25" customHeight="1" x14ac:dyDescent="0.2">
      <c r="B52" s="39" t="s">
        <v>255</v>
      </c>
      <c r="C52" s="46" t="s">
        <v>512</v>
      </c>
      <c r="D52" s="16"/>
      <c r="F52" s="86" t="s">
        <v>41</v>
      </c>
      <c r="G52" s="4" t="s">
        <v>717</v>
      </c>
      <c r="H52" s="220"/>
      <c r="I52" s="201" t="s">
        <v>1186</v>
      </c>
      <c r="J52" s="201" t="s">
        <v>1172</v>
      </c>
      <c r="K52" s="201" t="s">
        <v>1185</v>
      </c>
    </row>
    <row r="53" spans="2:11" x14ac:dyDescent="0.2">
      <c r="B53" s="39" t="s">
        <v>256</v>
      </c>
      <c r="C53" s="16" t="s">
        <v>509</v>
      </c>
      <c r="D53" s="16"/>
      <c r="F53" s="86" t="s">
        <v>42</v>
      </c>
      <c r="G53" s="4" t="s">
        <v>717</v>
      </c>
      <c r="H53" s="220"/>
      <c r="I53" s="201">
        <v>7179</v>
      </c>
      <c r="J53" s="201">
        <v>7180</v>
      </c>
      <c r="K53" s="201">
        <v>7181</v>
      </c>
    </row>
    <row r="54" spans="2:11" x14ac:dyDescent="0.2">
      <c r="B54" s="39" t="s">
        <v>257</v>
      </c>
      <c r="C54" s="17" t="s">
        <v>513</v>
      </c>
      <c r="D54" s="17"/>
      <c r="F54" s="88" t="s">
        <v>43</v>
      </c>
      <c r="G54" s="89" t="s">
        <v>717</v>
      </c>
      <c r="H54" s="220"/>
      <c r="I54" s="201" t="s">
        <v>1180</v>
      </c>
      <c r="J54" s="201" t="s">
        <v>1173</v>
      </c>
      <c r="K54" s="201" t="s">
        <v>1184</v>
      </c>
    </row>
    <row r="55" spans="2:11" x14ac:dyDescent="0.2">
      <c r="B55" s="39" t="s">
        <v>258</v>
      </c>
      <c r="C55" s="17" t="s">
        <v>510</v>
      </c>
      <c r="D55" s="17"/>
      <c r="F55" s="87" t="s">
        <v>44</v>
      </c>
      <c r="G55" s="2" t="s">
        <v>717</v>
      </c>
      <c r="H55" s="220"/>
      <c r="I55" s="201">
        <v>150</v>
      </c>
      <c r="J55" s="201">
        <v>150</v>
      </c>
      <c r="K55" s="201">
        <v>150</v>
      </c>
    </row>
    <row r="56" spans="2:11" x14ac:dyDescent="0.2">
      <c r="B56" s="39" t="s">
        <v>259</v>
      </c>
      <c r="C56" s="46" t="s">
        <v>511</v>
      </c>
      <c r="D56" s="46"/>
      <c r="F56" s="87" t="s">
        <v>45</v>
      </c>
      <c r="G56" s="2" t="s">
        <v>717</v>
      </c>
      <c r="H56" s="220"/>
      <c r="I56" s="201">
        <v>-50</v>
      </c>
      <c r="J56" s="201">
        <v>-60</v>
      </c>
      <c r="K56" s="201">
        <v>-70</v>
      </c>
    </row>
    <row r="57" spans="2:11" x14ac:dyDescent="0.2">
      <c r="G57" s="3" t="s">
        <v>717</v>
      </c>
      <c r="H57" s="220"/>
    </row>
    <row r="58" spans="2:11" s="9" customFormat="1" x14ac:dyDescent="0.2">
      <c r="B58" s="52">
        <v>3</v>
      </c>
      <c r="C58" s="49" t="s">
        <v>20</v>
      </c>
      <c r="D58" s="49"/>
      <c r="E58" s="82"/>
      <c r="F58" s="83"/>
      <c r="G58" s="82" t="s">
        <v>62</v>
      </c>
      <c r="H58" s="219"/>
    </row>
    <row r="59" spans="2:11" s="7" customFormat="1" x14ac:dyDescent="0.2">
      <c r="B59" s="54"/>
      <c r="C59" s="15" t="s">
        <v>16</v>
      </c>
      <c r="D59" s="15"/>
      <c r="E59" s="90"/>
      <c r="F59" s="18"/>
      <c r="G59" s="91" t="s">
        <v>717</v>
      </c>
      <c r="H59" s="91"/>
    </row>
    <row r="60" spans="2:11" s="7" customFormat="1" x14ac:dyDescent="0.2">
      <c r="B60" s="54"/>
      <c r="C60" s="18"/>
      <c r="D60" s="18"/>
      <c r="E60" s="90"/>
      <c r="F60" s="84" t="s">
        <v>67</v>
      </c>
      <c r="G60" s="85" t="s">
        <v>68</v>
      </c>
      <c r="H60" s="220"/>
      <c r="I60" s="203" t="s">
        <v>67</v>
      </c>
      <c r="J60" s="84" t="s">
        <v>68</v>
      </c>
      <c r="K60" s="84" t="s">
        <v>1174</v>
      </c>
    </row>
    <row r="61" spans="2:11" x14ac:dyDescent="0.2">
      <c r="B61" s="55" t="s">
        <v>260</v>
      </c>
      <c r="C61" s="17" t="s">
        <v>516</v>
      </c>
      <c r="D61" s="17"/>
      <c r="F61" s="86" t="s">
        <v>633</v>
      </c>
      <c r="G61" s="4" t="s">
        <v>717</v>
      </c>
      <c r="H61" s="220"/>
      <c r="I61" s="201" t="s">
        <v>1175</v>
      </c>
      <c r="J61" s="201" t="s">
        <v>1176</v>
      </c>
      <c r="K61" s="201" t="s">
        <v>1177</v>
      </c>
    </row>
    <row r="62" spans="2:11" x14ac:dyDescent="0.2">
      <c r="B62" s="55" t="s">
        <v>261</v>
      </c>
      <c r="C62" s="17" t="s">
        <v>514</v>
      </c>
      <c r="D62" s="17"/>
      <c r="F62" s="86" t="s">
        <v>634</v>
      </c>
      <c r="G62" s="4" t="s">
        <v>717</v>
      </c>
      <c r="H62" s="220"/>
      <c r="I62" s="201">
        <v>177888701</v>
      </c>
      <c r="J62" s="201">
        <v>177888702</v>
      </c>
      <c r="K62" s="201">
        <v>177888703</v>
      </c>
    </row>
    <row r="63" spans="2:11" x14ac:dyDescent="0.2">
      <c r="B63" s="55" t="s">
        <v>262</v>
      </c>
      <c r="C63" s="17" t="s">
        <v>513</v>
      </c>
      <c r="D63" s="17"/>
      <c r="F63" s="88" t="s">
        <v>635</v>
      </c>
      <c r="G63" s="89" t="s">
        <v>717</v>
      </c>
      <c r="H63" s="220"/>
      <c r="I63" s="201" t="s">
        <v>1180</v>
      </c>
      <c r="J63" s="201" t="s">
        <v>1173</v>
      </c>
      <c r="K63" s="201" t="s">
        <v>1184</v>
      </c>
    </row>
    <row r="64" spans="2:11" x14ac:dyDescent="0.2">
      <c r="B64" s="55" t="s">
        <v>263</v>
      </c>
      <c r="C64" s="17" t="s">
        <v>515</v>
      </c>
      <c r="D64" s="17"/>
      <c r="F64" s="87" t="s">
        <v>46</v>
      </c>
      <c r="G64" s="2" t="s">
        <v>717</v>
      </c>
      <c r="H64" s="220"/>
      <c r="I64" s="201">
        <v>250</v>
      </c>
      <c r="J64" s="201">
        <v>350</v>
      </c>
      <c r="K64" s="201">
        <v>450</v>
      </c>
    </row>
    <row r="65" spans="2:11" x14ac:dyDescent="0.2">
      <c r="B65" s="55" t="s">
        <v>264</v>
      </c>
      <c r="C65" s="17" t="s">
        <v>586</v>
      </c>
      <c r="D65" s="17"/>
      <c r="F65" s="87" t="s">
        <v>47</v>
      </c>
      <c r="G65" s="2" t="s">
        <v>717</v>
      </c>
      <c r="H65" s="220"/>
      <c r="I65" s="201">
        <v>9250</v>
      </c>
      <c r="J65" s="201">
        <v>11350</v>
      </c>
      <c r="K65" s="201">
        <v>12950</v>
      </c>
    </row>
    <row r="66" spans="2:11" x14ac:dyDescent="0.2">
      <c r="B66" s="55" t="s">
        <v>265</v>
      </c>
      <c r="C66" s="17" t="s">
        <v>590</v>
      </c>
      <c r="D66" s="17"/>
      <c r="F66" s="87" t="s">
        <v>48</v>
      </c>
      <c r="G66" s="2" t="s">
        <v>717</v>
      </c>
      <c r="H66" s="220"/>
      <c r="I66" s="201">
        <v>10500</v>
      </c>
      <c r="J66" s="201">
        <v>12700</v>
      </c>
      <c r="K66" s="201">
        <v>13900</v>
      </c>
    </row>
    <row r="67" spans="2:11" x14ac:dyDescent="0.2">
      <c r="B67" s="55" t="s">
        <v>266</v>
      </c>
      <c r="C67" s="17" t="s">
        <v>1178</v>
      </c>
      <c r="D67" s="17"/>
      <c r="F67" s="87" t="s">
        <v>49</v>
      </c>
      <c r="G67" s="2" t="s">
        <v>717</v>
      </c>
      <c r="H67" s="220"/>
      <c r="I67" s="201">
        <v>8000</v>
      </c>
      <c r="J67" s="201">
        <v>10000</v>
      </c>
      <c r="K67" s="201">
        <v>12000</v>
      </c>
    </row>
    <row r="68" spans="2:11" x14ac:dyDescent="0.2">
      <c r="B68" s="55" t="s">
        <v>267</v>
      </c>
      <c r="C68" s="17" t="s">
        <v>1179</v>
      </c>
      <c r="D68" s="17"/>
      <c r="F68" s="87" t="s">
        <v>50</v>
      </c>
      <c r="G68" s="2" t="s">
        <v>717</v>
      </c>
      <c r="H68" s="220"/>
      <c r="I68" s="201">
        <v>7000</v>
      </c>
      <c r="J68" s="201">
        <v>9000</v>
      </c>
      <c r="K68" s="201">
        <v>11500</v>
      </c>
    </row>
    <row r="69" spans="2:11" x14ac:dyDescent="0.2">
      <c r="H69" s="220"/>
    </row>
    <row r="70" spans="2:11" s="9" customFormat="1" x14ac:dyDescent="0.2">
      <c r="B70" s="52">
        <v>4</v>
      </c>
      <c r="C70" s="49" t="s">
        <v>21</v>
      </c>
      <c r="D70" s="49"/>
      <c r="E70" s="82"/>
      <c r="F70" s="83"/>
      <c r="G70" s="82" t="s">
        <v>62</v>
      </c>
      <c r="H70" s="220"/>
    </row>
    <row r="71" spans="2:11" x14ac:dyDescent="0.2">
      <c r="C71" s="15" t="s">
        <v>16</v>
      </c>
      <c r="D71" s="15"/>
      <c r="H71" s="220"/>
    </row>
    <row r="72" spans="2:11" s="7" customFormat="1" x14ac:dyDescent="0.2">
      <c r="B72" s="54"/>
      <c r="C72" s="18"/>
      <c r="D72" s="18"/>
      <c r="E72" s="90"/>
      <c r="F72" s="84" t="s">
        <v>67</v>
      </c>
      <c r="G72" s="85" t="s">
        <v>68</v>
      </c>
      <c r="H72" s="220"/>
      <c r="I72" s="203" t="s">
        <v>67</v>
      </c>
      <c r="J72" s="84" t="s">
        <v>68</v>
      </c>
      <c r="K72" s="84" t="s">
        <v>1174</v>
      </c>
    </row>
    <row r="73" spans="2:11" x14ac:dyDescent="0.2">
      <c r="B73" s="56" t="s">
        <v>268</v>
      </c>
      <c r="C73" s="19" t="s">
        <v>153</v>
      </c>
      <c r="D73" s="19"/>
      <c r="F73" s="86" t="s">
        <v>51</v>
      </c>
      <c r="G73" s="4" t="s">
        <v>717</v>
      </c>
      <c r="H73" s="220"/>
      <c r="I73" s="201" t="s">
        <v>1181</v>
      </c>
      <c r="J73" s="201" t="s">
        <v>1182</v>
      </c>
      <c r="K73" s="201" t="s">
        <v>1183</v>
      </c>
    </row>
    <row r="74" spans="2:11" x14ac:dyDescent="0.2">
      <c r="B74" s="56" t="s">
        <v>269</v>
      </c>
      <c r="C74" s="19" t="s">
        <v>513</v>
      </c>
      <c r="D74" s="19"/>
      <c r="F74" s="88" t="s">
        <v>52</v>
      </c>
      <c r="G74" s="89" t="s">
        <v>717</v>
      </c>
      <c r="H74" s="220"/>
      <c r="I74" s="201" t="s">
        <v>1180</v>
      </c>
      <c r="J74" s="201" t="s">
        <v>1173</v>
      </c>
      <c r="K74" s="201" t="s">
        <v>1184</v>
      </c>
    </row>
    <row r="75" spans="2:11" x14ac:dyDescent="0.2">
      <c r="B75" s="56" t="s">
        <v>270</v>
      </c>
      <c r="C75" s="19" t="s">
        <v>517</v>
      </c>
      <c r="D75" s="19"/>
      <c r="F75" s="87" t="s">
        <v>53</v>
      </c>
      <c r="G75" s="2" t="s">
        <v>717</v>
      </c>
      <c r="H75" s="220"/>
      <c r="I75" s="201">
        <v>-100</v>
      </c>
      <c r="J75" s="201">
        <v>-200</v>
      </c>
      <c r="K75" s="201">
        <v>-300</v>
      </c>
    </row>
    <row r="76" spans="2:11" x14ac:dyDescent="0.2">
      <c r="H76" s="220"/>
    </row>
    <row r="77" spans="2:11" s="9" customFormat="1" x14ac:dyDescent="0.2">
      <c r="B77" s="52">
        <v>5</v>
      </c>
      <c r="C77" s="49" t="s">
        <v>22</v>
      </c>
      <c r="D77" s="49"/>
      <c r="E77" s="82"/>
      <c r="F77" s="83"/>
      <c r="G77" s="82" t="s">
        <v>62</v>
      </c>
      <c r="H77" s="219"/>
    </row>
    <row r="78" spans="2:11" s="5" customFormat="1" x14ac:dyDescent="0.2">
      <c r="B78" s="53"/>
      <c r="C78" s="15" t="s">
        <v>16</v>
      </c>
      <c r="D78" s="15"/>
      <c r="E78" s="92"/>
      <c r="F78" s="20"/>
      <c r="H78" s="219"/>
    </row>
    <row r="79" spans="2:11" s="5" customFormat="1" x14ac:dyDescent="0.2">
      <c r="B79" s="53"/>
      <c r="C79" s="16"/>
      <c r="D79" s="16"/>
      <c r="E79" s="92"/>
      <c r="F79" s="84" t="s">
        <v>67</v>
      </c>
      <c r="G79" s="85" t="s">
        <v>68</v>
      </c>
      <c r="H79" s="219"/>
      <c r="I79" s="203" t="s">
        <v>67</v>
      </c>
      <c r="J79" s="84" t="s">
        <v>68</v>
      </c>
      <c r="K79" s="84" t="s">
        <v>1174</v>
      </c>
    </row>
    <row r="80" spans="2:11" s="5" customFormat="1" x14ac:dyDescent="0.2">
      <c r="B80" s="53" t="s">
        <v>271</v>
      </c>
      <c r="C80" s="19" t="s">
        <v>153</v>
      </c>
      <c r="D80" s="19"/>
      <c r="E80" s="92"/>
      <c r="F80" s="86" t="s">
        <v>54</v>
      </c>
      <c r="G80" s="4" t="s">
        <v>717</v>
      </c>
      <c r="H80" s="219"/>
      <c r="I80" s="201" t="s">
        <v>1187</v>
      </c>
      <c r="J80" s="201" t="s">
        <v>1188</v>
      </c>
      <c r="K80" s="201" t="s">
        <v>1189</v>
      </c>
    </row>
    <row r="81" spans="2:12" s="5" customFormat="1" x14ac:dyDescent="0.2">
      <c r="B81" s="53" t="s">
        <v>272</v>
      </c>
      <c r="C81" s="19" t="s">
        <v>510</v>
      </c>
      <c r="D81" s="19"/>
      <c r="E81" s="92"/>
      <c r="F81" s="87" t="s">
        <v>55</v>
      </c>
      <c r="G81" s="2" t="s">
        <v>717</v>
      </c>
      <c r="H81" s="219"/>
      <c r="I81" s="201">
        <v>750</v>
      </c>
      <c r="J81" s="201">
        <v>1000</v>
      </c>
      <c r="K81" s="201">
        <v>1250</v>
      </c>
    </row>
    <row r="82" spans="2:12" s="5" customFormat="1" x14ac:dyDescent="0.2">
      <c r="B82" s="53" t="s">
        <v>273</v>
      </c>
      <c r="C82" s="17" t="s">
        <v>586</v>
      </c>
      <c r="D82" s="17"/>
      <c r="E82" s="92"/>
      <c r="F82" s="87" t="s">
        <v>56</v>
      </c>
      <c r="G82" s="2" t="s">
        <v>717</v>
      </c>
      <c r="H82" s="219"/>
      <c r="I82" s="201">
        <v>20000</v>
      </c>
      <c r="J82" s="201">
        <v>22000</v>
      </c>
      <c r="K82" s="201">
        <v>23000</v>
      </c>
    </row>
    <row r="83" spans="2:12" s="5" customFormat="1" x14ac:dyDescent="0.2">
      <c r="B83" s="53" t="s">
        <v>274</v>
      </c>
      <c r="C83" s="17" t="s">
        <v>590</v>
      </c>
      <c r="D83" s="17"/>
      <c r="E83" s="92"/>
      <c r="F83" s="87" t="s">
        <v>57</v>
      </c>
      <c r="G83" s="2" t="s">
        <v>717</v>
      </c>
      <c r="H83" s="219"/>
      <c r="I83" s="201">
        <v>19500</v>
      </c>
      <c r="J83" s="201">
        <v>21500</v>
      </c>
      <c r="K83" s="201">
        <v>22500</v>
      </c>
    </row>
    <row r="84" spans="2:12" s="5" customFormat="1" x14ac:dyDescent="0.2">
      <c r="B84" s="53" t="s">
        <v>275</v>
      </c>
      <c r="C84" s="19" t="s">
        <v>579</v>
      </c>
      <c r="D84" s="19"/>
      <c r="E84" s="92"/>
      <c r="F84" s="87" t="s">
        <v>58</v>
      </c>
      <c r="G84" s="2" t="s">
        <v>717</v>
      </c>
      <c r="H84" s="219"/>
      <c r="I84" s="201">
        <v>21000</v>
      </c>
      <c r="J84" s="201">
        <v>23000</v>
      </c>
      <c r="K84" s="201">
        <v>24000</v>
      </c>
    </row>
    <row r="85" spans="2:12" s="5" customFormat="1" x14ac:dyDescent="0.2">
      <c r="B85" s="53" t="s">
        <v>276</v>
      </c>
      <c r="C85" s="19" t="s">
        <v>580</v>
      </c>
      <c r="D85" s="19"/>
      <c r="E85" s="92"/>
      <c r="F85" s="87" t="s">
        <v>59</v>
      </c>
      <c r="G85" s="2" t="s">
        <v>717</v>
      </c>
      <c r="H85" s="219"/>
      <c r="I85" s="201">
        <v>1500</v>
      </c>
      <c r="J85" s="201">
        <v>1600</v>
      </c>
      <c r="K85" s="201">
        <v>1700</v>
      </c>
    </row>
    <row r="86" spans="2:12" s="5" customFormat="1" x14ac:dyDescent="0.2">
      <c r="B86" s="53"/>
      <c r="C86" s="20"/>
      <c r="D86" s="20"/>
      <c r="E86" s="92"/>
      <c r="F86" s="20"/>
      <c r="H86" s="219"/>
    </row>
    <row r="87" spans="2:12" s="9" customFormat="1" x14ac:dyDescent="0.2">
      <c r="B87" s="52">
        <v>6</v>
      </c>
      <c r="C87" s="50" t="s">
        <v>23</v>
      </c>
      <c r="D87" s="50"/>
      <c r="E87" s="82"/>
      <c r="F87" s="83"/>
      <c r="G87" s="82" t="s">
        <v>62</v>
      </c>
      <c r="H87" s="219"/>
    </row>
    <row r="88" spans="2:12" s="12" customFormat="1" ht="12" customHeight="1" x14ac:dyDescent="0.2">
      <c r="B88" s="57"/>
      <c r="C88" s="15" t="s">
        <v>163</v>
      </c>
      <c r="D88" s="15"/>
      <c r="E88" s="13"/>
      <c r="H88" s="216"/>
    </row>
    <row r="89" spans="2:12" x14ac:dyDescent="0.2">
      <c r="F89" s="84" t="s">
        <v>67</v>
      </c>
      <c r="G89" s="85" t="s">
        <v>68</v>
      </c>
      <c r="H89" s="220"/>
      <c r="I89" s="203" t="s">
        <v>67</v>
      </c>
      <c r="J89" s="84" t="s">
        <v>68</v>
      </c>
      <c r="K89" s="84" t="s">
        <v>1174</v>
      </c>
    </row>
    <row r="90" spans="2:12" x14ac:dyDescent="0.2">
      <c r="B90" s="39" t="s">
        <v>277</v>
      </c>
      <c r="C90" s="12" t="s">
        <v>540</v>
      </c>
      <c r="E90" s="14" t="s">
        <v>8</v>
      </c>
      <c r="F90" s="88" t="s">
        <v>63</v>
      </c>
      <c r="G90" s="89" t="s">
        <v>717</v>
      </c>
      <c r="H90" s="220"/>
      <c r="I90" s="201"/>
      <c r="J90" s="201"/>
      <c r="K90" s="201"/>
      <c r="L90" s="3" t="s">
        <v>1282</v>
      </c>
    </row>
    <row r="91" spans="2:12" x14ac:dyDescent="0.2">
      <c r="E91" s="14" t="s">
        <v>9</v>
      </c>
      <c r="F91" s="88" t="s">
        <v>64</v>
      </c>
      <c r="G91" s="89" t="s">
        <v>717</v>
      </c>
      <c r="H91" s="220"/>
      <c r="I91" s="233" t="s">
        <v>1281</v>
      </c>
      <c r="J91" s="233" t="s">
        <v>1281</v>
      </c>
      <c r="K91" s="233" t="s">
        <v>1281</v>
      </c>
      <c r="L91" s="3" t="s">
        <v>1283</v>
      </c>
    </row>
    <row r="92" spans="2:12" x14ac:dyDescent="0.2">
      <c r="C92" s="21" t="s">
        <v>541</v>
      </c>
      <c r="D92" s="21"/>
      <c r="H92" s="220"/>
    </row>
    <row r="93" spans="2:12" x14ac:dyDescent="0.2">
      <c r="B93" s="39" t="s">
        <v>278</v>
      </c>
      <c r="C93" s="12" t="s">
        <v>542</v>
      </c>
      <c r="F93" s="86" t="s">
        <v>69</v>
      </c>
      <c r="G93" s="4" t="s">
        <v>717</v>
      </c>
      <c r="H93" s="220"/>
      <c r="I93" s="201" t="s">
        <v>1225</v>
      </c>
      <c r="J93" s="233" t="s">
        <v>1253</v>
      </c>
      <c r="K93" s="201" t="s">
        <v>1227</v>
      </c>
    </row>
    <row r="94" spans="2:12" x14ac:dyDescent="0.2">
      <c r="B94" s="39" t="s">
        <v>279</v>
      </c>
      <c r="C94" s="12" t="s">
        <v>543</v>
      </c>
      <c r="F94" s="86" t="s">
        <v>70</v>
      </c>
      <c r="G94" s="4" t="s">
        <v>717</v>
      </c>
      <c r="H94" s="220"/>
      <c r="I94" s="201">
        <v>1</v>
      </c>
      <c r="J94" s="233">
        <v>7</v>
      </c>
      <c r="K94" s="201">
        <v>100</v>
      </c>
    </row>
    <row r="95" spans="2:12" x14ac:dyDescent="0.2">
      <c r="B95" s="39" t="s">
        <v>280</v>
      </c>
      <c r="C95" s="12" t="s">
        <v>544</v>
      </c>
      <c r="F95" s="86" t="s">
        <v>71</v>
      </c>
      <c r="G95" s="4" t="s">
        <v>717</v>
      </c>
      <c r="H95" s="220"/>
      <c r="I95" s="201"/>
      <c r="J95" s="233"/>
      <c r="K95" s="201"/>
    </row>
    <row r="96" spans="2:12" x14ac:dyDescent="0.2">
      <c r="B96" s="39" t="s">
        <v>281</v>
      </c>
      <c r="C96" s="12" t="s">
        <v>545</v>
      </c>
      <c r="F96" s="86" t="s">
        <v>72</v>
      </c>
      <c r="G96" s="4" t="s">
        <v>717</v>
      </c>
      <c r="H96" s="220"/>
      <c r="I96" s="201"/>
      <c r="J96" s="233"/>
      <c r="K96" s="201"/>
    </row>
    <row r="97" spans="2:12" x14ac:dyDescent="0.2">
      <c r="B97" s="39" t="s">
        <v>282</v>
      </c>
      <c r="C97" s="12" t="s">
        <v>546</v>
      </c>
      <c r="F97" s="86" t="s">
        <v>73</v>
      </c>
      <c r="G97" s="4" t="s">
        <v>717</v>
      </c>
      <c r="H97" s="220"/>
      <c r="I97" s="201" t="s">
        <v>1226</v>
      </c>
      <c r="J97" s="233" t="s">
        <v>1259</v>
      </c>
      <c r="K97" s="201" t="s">
        <v>1228</v>
      </c>
    </row>
    <row r="98" spans="2:12" x14ac:dyDescent="0.2">
      <c r="B98" s="39" t="s">
        <v>283</v>
      </c>
      <c r="C98" s="12" t="s">
        <v>547</v>
      </c>
      <c r="F98" s="86" t="s">
        <v>74</v>
      </c>
      <c r="G98" s="4" t="s">
        <v>717</v>
      </c>
      <c r="H98" s="220"/>
      <c r="I98" s="201" t="s">
        <v>1191</v>
      </c>
      <c r="J98" s="201" t="s">
        <v>1192</v>
      </c>
      <c r="K98" s="201" t="s">
        <v>1193</v>
      </c>
    </row>
    <row r="99" spans="2:12" s="12" customFormat="1" x14ac:dyDescent="0.2">
      <c r="B99" s="46"/>
      <c r="E99" s="13"/>
      <c r="H99" s="220"/>
    </row>
    <row r="100" spans="2:12" x14ac:dyDescent="0.2">
      <c r="B100" s="39" t="s">
        <v>284</v>
      </c>
      <c r="C100" s="77" t="s">
        <v>649</v>
      </c>
      <c r="E100" s="14"/>
      <c r="F100" s="87" t="s">
        <v>676</v>
      </c>
      <c r="G100" s="87" t="s">
        <v>717</v>
      </c>
      <c r="H100" s="220"/>
      <c r="I100" s="201">
        <v>45000</v>
      </c>
      <c r="J100" s="201">
        <v>25000</v>
      </c>
      <c r="K100" s="201">
        <v>40000</v>
      </c>
    </row>
    <row r="101" spans="2:12" outlineLevel="1" x14ac:dyDescent="0.2">
      <c r="B101" s="39" t="s">
        <v>285</v>
      </c>
      <c r="C101" s="77" t="s">
        <v>668</v>
      </c>
      <c r="E101" s="14"/>
      <c r="F101" s="87" t="s">
        <v>677</v>
      </c>
      <c r="G101" s="87" t="s">
        <v>717</v>
      </c>
      <c r="H101" s="220"/>
      <c r="I101" s="201">
        <v>50000</v>
      </c>
      <c r="J101" s="201">
        <v>30000</v>
      </c>
      <c r="K101" s="201">
        <v>45000</v>
      </c>
    </row>
    <row r="102" spans="2:12" s="144" customFormat="1" x14ac:dyDescent="0.2">
      <c r="H102" s="220"/>
    </row>
    <row r="103" spans="2:12" s="12" customFormat="1" outlineLevel="1" x14ac:dyDescent="0.2">
      <c r="B103" s="57"/>
      <c r="C103" s="21" t="s">
        <v>169</v>
      </c>
      <c r="D103" s="21"/>
      <c r="E103" s="13"/>
      <c r="H103" s="220"/>
    </row>
    <row r="104" spans="2:12" outlineLevel="1" x14ac:dyDescent="0.2">
      <c r="B104" s="39" t="s">
        <v>286</v>
      </c>
      <c r="C104" s="25" t="s">
        <v>179</v>
      </c>
      <c r="D104" s="25"/>
      <c r="E104" s="14"/>
      <c r="F104" s="87" t="s">
        <v>197</v>
      </c>
      <c r="G104" s="2" t="s">
        <v>717</v>
      </c>
      <c r="H104" s="220"/>
      <c r="I104" s="233">
        <v>650000</v>
      </c>
      <c r="J104" s="233">
        <v>730000</v>
      </c>
      <c r="K104" s="233">
        <v>750000</v>
      </c>
    </row>
    <row r="105" spans="2:12" outlineLevel="1" x14ac:dyDescent="0.2">
      <c r="B105" s="39" t="s">
        <v>287</v>
      </c>
      <c r="C105" s="25" t="s">
        <v>180</v>
      </c>
      <c r="D105" s="25"/>
      <c r="E105" s="14"/>
      <c r="F105" s="87" t="s">
        <v>198</v>
      </c>
      <c r="G105" s="2" t="s">
        <v>717</v>
      </c>
      <c r="H105" s="220"/>
      <c r="I105" s="233">
        <v>700000</v>
      </c>
      <c r="J105" s="233">
        <v>760000</v>
      </c>
      <c r="K105" s="233">
        <v>795000</v>
      </c>
    </row>
    <row r="106" spans="2:12" outlineLevel="1" x14ac:dyDescent="0.2">
      <c r="B106" s="39" t="s">
        <v>288</v>
      </c>
      <c r="C106" s="25" t="s">
        <v>519</v>
      </c>
      <c r="D106" s="25"/>
      <c r="E106" s="14" t="s">
        <v>15</v>
      </c>
      <c r="F106" s="86" t="s">
        <v>231</v>
      </c>
      <c r="G106" s="4" t="s">
        <v>717</v>
      </c>
      <c r="H106" s="220"/>
      <c r="I106" s="347"/>
      <c r="J106" s="347"/>
      <c r="K106" s="347" t="s">
        <v>1306</v>
      </c>
      <c r="L106" s="3" t="s">
        <v>1279</v>
      </c>
    </row>
    <row r="107" spans="2:12" outlineLevel="1" x14ac:dyDescent="0.2">
      <c r="B107" s="39" t="s">
        <v>289</v>
      </c>
      <c r="C107" s="25" t="s">
        <v>520</v>
      </c>
      <c r="D107" s="25"/>
      <c r="E107" s="14" t="s">
        <v>15</v>
      </c>
      <c r="F107" s="86" t="s">
        <v>232</v>
      </c>
      <c r="G107" s="4" t="s">
        <v>717</v>
      </c>
      <c r="H107" s="220"/>
      <c r="I107" s="347"/>
      <c r="J107" s="349" t="s">
        <v>1210</v>
      </c>
      <c r="K107" s="350" t="s">
        <v>1307</v>
      </c>
      <c r="L107" s="3" t="s">
        <v>1279</v>
      </c>
    </row>
    <row r="108" spans="2:12" outlineLevel="1" x14ac:dyDescent="0.2">
      <c r="B108" s="39" t="s">
        <v>290</v>
      </c>
      <c r="C108" s="25" t="s">
        <v>521</v>
      </c>
      <c r="D108" s="25"/>
      <c r="E108" s="14" t="s">
        <v>17</v>
      </c>
      <c r="F108" s="86" t="s">
        <v>233</v>
      </c>
      <c r="G108" s="4" t="s">
        <v>717</v>
      </c>
      <c r="H108" s="220"/>
      <c r="I108" s="347" t="s">
        <v>1304</v>
      </c>
      <c r="J108" s="349" t="s">
        <v>1210</v>
      </c>
      <c r="K108" s="347"/>
      <c r="L108" s="3" t="s">
        <v>1279</v>
      </c>
    </row>
    <row r="109" spans="2:12" outlineLevel="1" x14ac:dyDescent="0.2">
      <c r="B109" s="39" t="s">
        <v>291</v>
      </c>
      <c r="C109" s="25" t="s">
        <v>522</v>
      </c>
      <c r="D109" s="25"/>
      <c r="E109" s="14" t="s">
        <v>17</v>
      </c>
      <c r="F109" s="86" t="s">
        <v>234</v>
      </c>
      <c r="G109" s="4" t="s">
        <v>717</v>
      </c>
      <c r="H109" s="220"/>
      <c r="I109" s="347" t="s">
        <v>1305</v>
      </c>
      <c r="J109" s="349" t="s">
        <v>1210</v>
      </c>
      <c r="K109" s="347"/>
      <c r="L109" s="3" t="s">
        <v>1279</v>
      </c>
    </row>
    <row r="110" spans="2:12" s="154" customFormat="1" x14ac:dyDescent="0.2">
      <c r="B110" s="155"/>
      <c r="E110" s="156"/>
      <c r="H110" s="220"/>
      <c r="I110" s="348"/>
      <c r="J110" s="348"/>
      <c r="K110" s="348"/>
    </row>
    <row r="111" spans="2:12" x14ac:dyDescent="0.2">
      <c r="C111" s="22" t="s">
        <v>164</v>
      </c>
      <c r="D111" s="22"/>
      <c r="H111" s="220"/>
      <c r="I111" s="341"/>
    </row>
    <row r="112" spans="2:12" ht="12.75" customHeight="1" x14ac:dyDescent="0.2">
      <c r="C112" s="41" t="s">
        <v>584</v>
      </c>
      <c r="D112" s="41"/>
      <c r="I112" s="341"/>
    </row>
    <row r="113" spans="2:11" ht="12.75" customHeight="1" outlineLevel="1" x14ac:dyDescent="0.2">
      <c r="B113" s="39" t="s">
        <v>292</v>
      </c>
      <c r="C113" s="12" t="s">
        <v>523</v>
      </c>
      <c r="E113" s="14"/>
      <c r="F113" s="87" t="s">
        <v>235</v>
      </c>
      <c r="G113" s="2" t="s">
        <v>717</v>
      </c>
      <c r="I113" s="337"/>
      <c r="J113" s="363">
        <f>+J104+ROUNDUP(((J105-J104-J101)*(31+28+31+30+31+29))/365,0)</f>
        <v>730000</v>
      </c>
      <c r="K113" s="337"/>
    </row>
    <row r="114" spans="2:11" ht="12.75" customHeight="1" outlineLevel="1" x14ac:dyDescent="0.2">
      <c r="B114" s="39" t="s">
        <v>293</v>
      </c>
      <c r="C114" s="12" t="s">
        <v>524</v>
      </c>
      <c r="E114" s="14"/>
      <c r="F114" s="87" t="s">
        <v>171</v>
      </c>
      <c r="G114" s="2" t="s">
        <v>717</v>
      </c>
      <c r="I114" s="337"/>
      <c r="J114" s="337">
        <v>15000</v>
      </c>
      <c r="K114" s="337"/>
    </row>
    <row r="115" spans="2:11" ht="12.75" customHeight="1" outlineLevel="1" x14ac:dyDescent="0.2">
      <c r="B115" s="39" t="s">
        <v>294</v>
      </c>
      <c r="C115" s="12" t="s">
        <v>525</v>
      </c>
      <c r="E115" s="14"/>
      <c r="F115" s="87" t="s">
        <v>172</v>
      </c>
      <c r="G115" s="2" t="s">
        <v>717</v>
      </c>
      <c r="I115" s="351"/>
      <c r="J115" s="351">
        <v>56</v>
      </c>
      <c r="K115" s="337"/>
    </row>
    <row r="116" spans="2:11" s="145" customFormat="1" ht="12.75" customHeight="1" x14ac:dyDescent="0.2">
      <c r="B116" s="146" t="s">
        <v>295</v>
      </c>
      <c r="C116" s="145" t="s">
        <v>220</v>
      </c>
      <c r="E116" s="147"/>
      <c r="F116" s="87" t="s">
        <v>66</v>
      </c>
      <c r="G116" s="148" t="s">
        <v>717</v>
      </c>
      <c r="H116" s="7"/>
      <c r="I116" s="337"/>
      <c r="J116" s="337">
        <f>ROUNDUP((J113*J115)/100,0)</f>
        <v>408800</v>
      </c>
      <c r="K116" s="337"/>
    </row>
    <row r="117" spans="2:11" x14ac:dyDescent="0.2">
      <c r="C117" s="41" t="s">
        <v>243</v>
      </c>
      <c r="D117" s="41"/>
      <c r="E117" s="14"/>
      <c r="I117" s="341"/>
      <c r="J117" s="341"/>
      <c r="K117" s="341"/>
    </row>
    <row r="118" spans="2:11" outlineLevel="1" x14ac:dyDescent="0.2">
      <c r="B118" s="39" t="s">
        <v>296</v>
      </c>
      <c r="C118" s="12" t="s">
        <v>523</v>
      </c>
      <c r="E118" s="14"/>
      <c r="F118" s="87" t="s">
        <v>236</v>
      </c>
      <c r="G118" s="2" t="s">
        <v>717</v>
      </c>
      <c r="I118" s="337"/>
      <c r="J118" s="337"/>
      <c r="K118" s="363">
        <f>+K104+ROUNDUP(((K105-K101-K104)*(31+31+30+31+30+31)/365),0)</f>
        <v>750000</v>
      </c>
    </row>
    <row r="119" spans="2:11" outlineLevel="1" x14ac:dyDescent="0.2">
      <c r="B119" s="39" t="s">
        <v>297</v>
      </c>
      <c r="C119" s="12" t="s">
        <v>524</v>
      </c>
      <c r="E119" s="14"/>
      <c r="F119" s="87" t="s">
        <v>199</v>
      </c>
      <c r="G119" s="2" t="s">
        <v>717</v>
      </c>
      <c r="I119" s="337"/>
      <c r="J119" s="337"/>
      <c r="K119" s="337">
        <v>25000</v>
      </c>
    </row>
    <row r="120" spans="2:11" outlineLevel="1" x14ac:dyDescent="0.2">
      <c r="B120" s="39" t="s">
        <v>298</v>
      </c>
      <c r="C120" s="12" t="s">
        <v>525</v>
      </c>
      <c r="E120" s="14"/>
      <c r="F120" s="87" t="s">
        <v>203</v>
      </c>
      <c r="G120" s="2" t="s">
        <v>717</v>
      </c>
      <c r="I120" s="337"/>
      <c r="J120" s="337"/>
      <c r="K120" s="337">
        <v>56</v>
      </c>
    </row>
    <row r="121" spans="2:11" s="145" customFormat="1" x14ac:dyDescent="0.2">
      <c r="B121" s="39" t="s">
        <v>299</v>
      </c>
      <c r="C121" s="145" t="s">
        <v>220</v>
      </c>
      <c r="E121" s="147"/>
      <c r="F121" s="87" t="s">
        <v>154</v>
      </c>
      <c r="G121" s="148" t="s">
        <v>717</v>
      </c>
      <c r="H121" s="7"/>
      <c r="I121" s="337"/>
      <c r="J121" s="337"/>
      <c r="K121" s="337">
        <f>ROUNDUP((K118*K120)/100,0)</f>
        <v>420000</v>
      </c>
    </row>
    <row r="122" spans="2:11" x14ac:dyDescent="0.2">
      <c r="C122" s="41" t="s">
        <v>244</v>
      </c>
      <c r="D122" s="41"/>
      <c r="E122" s="14"/>
      <c r="I122" s="341"/>
      <c r="J122" s="341"/>
      <c r="K122" s="341"/>
    </row>
    <row r="123" spans="2:11" outlineLevel="1" x14ac:dyDescent="0.2">
      <c r="B123" s="39" t="s">
        <v>300</v>
      </c>
      <c r="C123" s="12" t="s">
        <v>523</v>
      </c>
      <c r="E123" s="14"/>
      <c r="F123" s="87" t="s">
        <v>237</v>
      </c>
      <c r="G123" s="2" t="s">
        <v>717</v>
      </c>
      <c r="I123" s="352"/>
      <c r="J123" s="337"/>
      <c r="K123" s="364">
        <f>+K104+ROUNDDOWN(((K105-K101-K104)*(31+31+30+31)/365),0)</f>
        <v>750000</v>
      </c>
    </row>
    <row r="124" spans="2:11" outlineLevel="1" x14ac:dyDescent="0.2">
      <c r="B124" s="39" t="s">
        <v>301</v>
      </c>
      <c r="C124" s="12" t="s">
        <v>524</v>
      </c>
      <c r="E124" s="14"/>
      <c r="F124" s="87" t="s">
        <v>201</v>
      </c>
      <c r="G124" s="2" t="s">
        <v>717</v>
      </c>
      <c r="I124" s="353"/>
      <c r="J124" s="337"/>
      <c r="K124" s="337">
        <v>25000</v>
      </c>
    </row>
    <row r="125" spans="2:11" outlineLevel="1" x14ac:dyDescent="0.2">
      <c r="B125" s="39" t="s">
        <v>302</v>
      </c>
      <c r="C125" s="12" t="s">
        <v>525</v>
      </c>
      <c r="E125" s="14"/>
      <c r="F125" s="87" t="s">
        <v>205</v>
      </c>
      <c r="G125" s="2" t="s">
        <v>717</v>
      </c>
      <c r="I125" s="353"/>
      <c r="J125" s="337"/>
      <c r="K125" s="337">
        <v>56</v>
      </c>
    </row>
    <row r="126" spans="2:11" s="145" customFormat="1" x14ac:dyDescent="0.2">
      <c r="B126" s="39" t="s">
        <v>303</v>
      </c>
      <c r="C126" s="145" t="s">
        <v>220</v>
      </c>
      <c r="E126" s="147"/>
      <c r="F126" s="87" t="s">
        <v>156</v>
      </c>
      <c r="G126" s="148" t="s">
        <v>717</v>
      </c>
      <c r="H126" s="7"/>
      <c r="I126" s="353"/>
      <c r="J126" s="337"/>
      <c r="K126" s="337">
        <f>ROUNDUP((K123*K125)/100,0)</f>
        <v>420000</v>
      </c>
    </row>
    <row r="127" spans="2:11" x14ac:dyDescent="0.2">
      <c r="C127" s="41" t="s">
        <v>583</v>
      </c>
      <c r="D127" s="41"/>
      <c r="E127" s="14"/>
      <c r="I127" s="7"/>
      <c r="J127" s="341"/>
      <c r="K127" s="341"/>
    </row>
    <row r="128" spans="2:11" outlineLevel="1" x14ac:dyDescent="0.2">
      <c r="B128" s="39" t="s">
        <v>304</v>
      </c>
      <c r="C128" s="12" t="s">
        <v>523</v>
      </c>
      <c r="E128" s="14"/>
      <c r="F128" s="87" t="s">
        <v>238</v>
      </c>
      <c r="G128" s="2" t="s">
        <v>717</v>
      </c>
      <c r="I128" s="233"/>
      <c r="J128" s="346">
        <f>+$J$104+ROUNDDOWN(((+$J$105-$J$101-$J$104)*(31+28+31+30+31+30+1))/365,0)</f>
        <v>730000</v>
      </c>
      <c r="K128" s="337"/>
    </row>
    <row r="129" spans="2:12" outlineLevel="1" x14ac:dyDescent="0.2">
      <c r="B129" s="39" t="s">
        <v>305</v>
      </c>
      <c r="C129" s="12" t="s">
        <v>524</v>
      </c>
      <c r="E129" s="14"/>
      <c r="F129" s="87" t="s">
        <v>175</v>
      </c>
      <c r="G129" s="2" t="s">
        <v>717</v>
      </c>
      <c r="I129" s="233"/>
      <c r="J129" s="337">
        <v>15000</v>
      </c>
      <c r="K129" s="337"/>
    </row>
    <row r="130" spans="2:12" outlineLevel="1" x14ac:dyDescent="0.2">
      <c r="B130" s="39" t="s">
        <v>306</v>
      </c>
      <c r="C130" s="12" t="s">
        <v>525</v>
      </c>
      <c r="E130" s="14"/>
      <c r="F130" s="87" t="s">
        <v>176</v>
      </c>
      <c r="G130" s="2" t="s">
        <v>717</v>
      </c>
      <c r="I130" s="233"/>
      <c r="J130" s="337">
        <v>56</v>
      </c>
      <c r="K130" s="337"/>
    </row>
    <row r="131" spans="2:12" s="145" customFormat="1" x14ac:dyDescent="0.2">
      <c r="B131" s="39" t="s">
        <v>310</v>
      </c>
      <c r="C131" s="145" t="s">
        <v>220</v>
      </c>
      <c r="E131" s="147"/>
      <c r="F131" s="87" t="s">
        <v>158</v>
      </c>
      <c r="G131" s="148" t="s">
        <v>717</v>
      </c>
      <c r="H131" s="7"/>
      <c r="I131" s="233"/>
      <c r="J131" s="337">
        <f>ROUNDUP((J128*J130)/100,0)</f>
        <v>408800</v>
      </c>
      <c r="K131" s="337"/>
    </row>
    <row r="132" spans="2:12" s="12" customFormat="1" x14ac:dyDescent="0.2">
      <c r="B132" s="46"/>
      <c r="E132" s="13"/>
      <c r="H132" s="7"/>
      <c r="I132" s="7"/>
      <c r="J132" s="7"/>
      <c r="K132" s="7"/>
    </row>
    <row r="133" spans="2:12" x14ac:dyDescent="0.2">
      <c r="B133" s="39" t="s">
        <v>307</v>
      </c>
      <c r="C133" s="77" t="s">
        <v>669</v>
      </c>
      <c r="E133" s="14"/>
      <c r="F133" s="87" t="s">
        <v>672</v>
      </c>
      <c r="G133" s="87" t="s">
        <v>717</v>
      </c>
      <c r="I133" s="233"/>
      <c r="J133" s="233"/>
      <c r="K133" s="233"/>
    </row>
    <row r="134" spans="2:12" s="144" customFormat="1" x14ac:dyDescent="0.2">
      <c r="H134" s="7"/>
    </row>
    <row r="135" spans="2:12" x14ac:dyDescent="0.2">
      <c r="C135" s="22" t="s">
        <v>165</v>
      </c>
      <c r="D135" s="22"/>
    </row>
    <row r="136" spans="2:12" x14ac:dyDescent="0.2">
      <c r="C136" s="41" t="s">
        <v>587</v>
      </c>
      <c r="D136" s="41"/>
    </row>
    <row r="137" spans="2:12" outlineLevel="1" x14ac:dyDescent="0.2">
      <c r="B137" s="39" t="s">
        <v>308</v>
      </c>
      <c r="C137" s="12" t="s">
        <v>523</v>
      </c>
      <c r="E137" s="14"/>
      <c r="F137" s="87" t="s">
        <v>239</v>
      </c>
      <c r="G137" s="2" t="s">
        <v>717</v>
      </c>
      <c r="I137" s="337"/>
      <c r="J137" s="337">
        <f>+J104</f>
        <v>730000</v>
      </c>
      <c r="K137" s="337"/>
    </row>
    <row r="138" spans="2:12" outlineLevel="1" x14ac:dyDescent="0.2">
      <c r="B138" s="39" t="s">
        <v>309</v>
      </c>
      <c r="C138" s="12" t="s">
        <v>524</v>
      </c>
      <c r="E138" s="14"/>
      <c r="F138" s="87" t="s">
        <v>173</v>
      </c>
      <c r="G138" s="2"/>
      <c r="I138" s="337"/>
      <c r="J138" s="337">
        <v>15000</v>
      </c>
      <c r="K138" s="337"/>
    </row>
    <row r="139" spans="2:12" outlineLevel="1" x14ac:dyDescent="0.2">
      <c r="B139" s="39" t="s">
        <v>311</v>
      </c>
      <c r="C139" s="12" t="s">
        <v>569</v>
      </c>
      <c r="E139" s="14"/>
      <c r="F139" s="87" t="s">
        <v>174</v>
      </c>
      <c r="G139" s="2"/>
      <c r="I139" s="351"/>
      <c r="J139" s="337">
        <v>56</v>
      </c>
      <c r="K139" s="337"/>
    </row>
    <row r="140" spans="2:12" s="145" customFormat="1" x14ac:dyDescent="0.2">
      <c r="B140" s="146" t="s">
        <v>312</v>
      </c>
      <c r="C140" s="145" t="s">
        <v>220</v>
      </c>
      <c r="E140" s="147"/>
      <c r="F140" s="87" t="s">
        <v>65</v>
      </c>
      <c r="G140" s="148" t="s">
        <v>717</v>
      </c>
      <c r="H140" s="7"/>
      <c r="I140" s="337"/>
      <c r="J140" s="337">
        <f>ROUNDUP((J137*J139)/100,0)</f>
        <v>408800</v>
      </c>
      <c r="K140" s="337"/>
      <c r="L140" s="3"/>
    </row>
    <row r="141" spans="2:12" x14ac:dyDescent="0.2">
      <c r="C141" s="41" t="s">
        <v>243</v>
      </c>
      <c r="D141" s="41"/>
      <c r="E141" s="14"/>
      <c r="I141" s="341"/>
      <c r="J141" s="341"/>
      <c r="K141" s="341"/>
    </row>
    <row r="142" spans="2:12" outlineLevel="1" x14ac:dyDescent="0.2">
      <c r="B142" s="39" t="s">
        <v>313</v>
      </c>
      <c r="C142" s="12" t="s">
        <v>523</v>
      </c>
      <c r="E142" s="14"/>
      <c r="F142" s="87" t="s">
        <v>240</v>
      </c>
      <c r="G142" s="2" t="s">
        <v>717</v>
      </c>
      <c r="I142" s="337">
        <v>650000</v>
      </c>
      <c r="J142" s="337"/>
      <c r="K142" s="337"/>
    </row>
    <row r="143" spans="2:12" outlineLevel="1" x14ac:dyDescent="0.2">
      <c r="B143" s="39" t="s">
        <v>314</v>
      </c>
      <c r="C143" s="12" t="s">
        <v>524</v>
      </c>
      <c r="E143" s="14"/>
      <c r="F143" s="87" t="s">
        <v>200</v>
      </c>
      <c r="G143" s="2" t="s">
        <v>717</v>
      </c>
      <c r="I143" s="337">
        <v>12000</v>
      </c>
      <c r="J143" s="337"/>
      <c r="K143" s="337"/>
    </row>
    <row r="144" spans="2:12" outlineLevel="1" x14ac:dyDescent="0.2">
      <c r="B144" s="39" t="s">
        <v>315</v>
      </c>
      <c r="C144" s="12" t="s">
        <v>569</v>
      </c>
      <c r="E144" s="14"/>
      <c r="F144" s="87" t="s">
        <v>204</v>
      </c>
      <c r="G144" s="2" t="s">
        <v>717</v>
      </c>
      <c r="I144" s="337">
        <v>51</v>
      </c>
      <c r="J144" s="337"/>
      <c r="K144" s="337"/>
    </row>
    <row r="145" spans="2:12" s="145" customFormat="1" x14ac:dyDescent="0.2">
      <c r="B145" s="146" t="s">
        <v>316</v>
      </c>
      <c r="C145" s="145" t="s">
        <v>220</v>
      </c>
      <c r="E145" s="147"/>
      <c r="F145" s="87" t="s">
        <v>155</v>
      </c>
      <c r="G145" s="148" t="s">
        <v>717</v>
      </c>
      <c r="H145" s="7"/>
      <c r="I145" s="337">
        <f>ROUNDUP((I142*I144)/100,0)</f>
        <v>331500</v>
      </c>
      <c r="J145" s="337"/>
      <c r="K145" s="337"/>
    </row>
    <row r="146" spans="2:12" x14ac:dyDescent="0.2">
      <c r="C146" s="41" t="s">
        <v>244</v>
      </c>
      <c r="D146" s="41"/>
      <c r="E146" s="14"/>
      <c r="I146" s="341"/>
      <c r="J146" s="341"/>
      <c r="K146" s="341"/>
    </row>
    <row r="147" spans="2:12" outlineLevel="1" x14ac:dyDescent="0.2">
      <c r="B147" s="39" t="s">
        <v>317</v>
      </c>
      <c r="C147" s="12" t="s">
        <v>523</v>
      </c>
      <c r="E147" s="14"/>
      <c r="F147" s="87" t="s">
        <v>241</v>
      </c>
      <c r="G147" s="2" t="s">
        <v>717</v>
      </c>
      <c r="I147" s="364">
        <f>+I104+ROUNDDOWN(((+I105-I101-I104)*(31+28+31+30+31))/365,0)</f>
        <v>650000</v>
      </c>
      <c r="J147" s="337"/>
      <c r="K147" s="351"/>
      <c r="L147" s="21"/>
    </row>
    <row r="148" spans="2:12" outlineLevel="1" x14ac:dyDescent="0.2">
      <c r="B148" s="39" t="s">
        <v>318</v>
      </c>
      <c r="C148" s="12" t="s">
        <v>524</v>
      </c>
      <c r="E148" s="14"/>
      <c r="F148" s="87" t="s">
        <v>202</v>
      </c>
      <c r="G148" s="2" t="s">
        <v>717</v>
      </c>
      <c r="I148" s="337">
        <v>12000</v>
      </c>
      <c r="J148" s="337"/>
      <c r="K148" s="337"/>
    </row>
    <row r="149" spans="2:12" outlineLevel="1" x14ac:dyDescent="0.2">
      <c r="B149" s="39" t="s">
        <v>319</v>
      </c>
      <c r="C149" s="12" t="s">
        <v>569</v>
      </c>
      <c r="E149" s="14"/>
      <c r="F149" s="87" t="s">
        <v>206</v>
      </c>
      <c r="G149" s="2" t="s">
        <v>717</v>
      </c>
      <c r="I149" s="337">
        <v>51</v>
      </c>
      <c r="J149" s="337"/>
      <c r="K149" s="337"/>
    </row>
    <row r="150" spans="2:12" s="145" customFormat="1" x14ac:dyDescent="0.2">
      <c r="B150" s="39" t="s">
        <v>320</v>
      </c>
      <c r="C150" s="145" t="s">
        <v>220</v>
      </c>
      <c r="E150" s="147"/>
      <c r="F150" s="87" t="s">
        <v>157</v>
      </c>
      <c r="G150" s="148" t="s">
        <v>717</v>
      </c>
      <c r="H150" s="7"/>
      <c r="I150" s="337">
        <f>ROUNDUP((I147*I149)/100,0)</f>
        <v>331500</v>
      </c>
      <c r="J150" s="337"/>
      <c r="K150" s="337"/>
    </row>
    <row r="151" spans="2:12" x14ac:dyDescent="0.2">
      <c r="C151" s="41" t="s">
        <v>585</v>
      </c>
      <c r="D151" s="41"/>
      <c r="E151" s="14"/>
      <c r="I151" s="341"/>
      <c r="J151" s="341"/>
      <c r="K151" s="341"/>
    </row>
    <row r="152" spans="2:12" outlineLevel="1" x14ac:dyDescent="0.2">
      <c r="B152" s="39" t="s">
        <v>321</v>
      </c>
      <c r="C152" s="12" t="s">
        <v>523</v>
      </c>
      <c r="E152" s="14"/>
      <c r="F152" s="87" t="s">
        <v>242</v>
      </c>
      <c r="G152" s="2" t="s">
        <v>717</v>
      </c>
      <c r="I152" s="337"/>
      <c r="J152" s="337">
        <f>+J105-J101</f>
        <v>730000</v>
      </c>
      <c r="K152" s="337"/>
    </row>
    <row r="153" spans="2:12" outlineLevel="1" x14ac:dyDescent="0.2">
      <c r="B153" s="39" t="s">
        <v>679</v>
      </c>
      <c r="C153" s="12" t="s">
        <v>524</v>
      </c>
      <c r="E153" s="14"/>
      <c r="F153" s="87" t="s">
        <v>177</v>
      </c>
      <c r="G153" s="2" t="s">
        <v>717</v>
      </c>
      <c r="I153" s="337"/>
      <c r="J153" s="337">
        <v>15000</v>
      </c>
      <c r="K153" s="337"/>
    </row>
    <row r="154" spans="2:12" outlineLevel="1" x14ac:dyDescent="0.2">
      <c r="B154" s="39" t="s">
        <v>680</v>
      </c>
      <c r="C154" s="12" t="s">
        <v>569</v>
      </c>
      <c r="E154" s="14"/>
      <c r="F154" s="87" t="s">
        <v>178</v>
      </c>
      <c r="G154" s="2" t="s">
        <v>717</v>
      </c>
      <c r="I154" s="337"/>
      <c r="J154" s="337">
        <v>56</v>
      </c>
      <c r="K154" s="337"/>
    </row>
    <row r="155" spans="2:12" s="145" customFormat="1" x14ac:dyDescent="0.2">
      <c r="B155" s="146" t="s">
        <v>681</v>
      </c>
      <c r="C155" s="145" t="s">
        <v>220</v>
      </c>
      <c r="E155" s="147"/>
      <c r="F155" s="87" t="s">
        <v>159</v>
      </c>
      <c r="G155" s="148" t="s">
        <v>717</v>
      </c>
      <c r="H155" s="7"/>
      <c r="I155" s="337"/>
      <c r="J155" s="337">
        <f>ROUNDUP((J152*J154)/100,0)</f>
        <v>408800</v>
      </c>
      <c r="K155" s="337"/>
    </row>
    <row r="156" spans="2:12" x14ac:dyDescent="0.2">
      <c r="E156" s="14"/>
    </row>
    <row r="157" spans="2:12" x14ac:dyDescent="0.2">
      <c r="B157" s="39" t="s">
        <v>702</v>
      </c>
      <c r="C157" s="77" t="s">
        <v>669</v>
      </c>
      <c r="E157" s="14"/>
      <c r="F157" s="87" t="s">
        <v>673</v>
      </c>
      <c r="G157" s="87" t="s">
        <v>717</v>
      </c>
      <c r="I157" s="201"/>
      <c r="J157" s="201"/>
      <c r="K157" s="201"/>
    </row>
    <row r="158" spans="2:12" s="144" customFormat="1" x14ac:dyDescent="0.2">
      <c r="H158" s="7"/>
    </row>
    <row r="159" spans="2:12" x14ac:dyDescent="0.2">
      <c r="C159" s="21" t="s">
        <v>195</v>
      </c>
      <c r="D159" s="21"/>
      <c r="E159" s="14"/>
    </row>
    <row r="160" spans="2:12" x14ac:dyDescent="0.2">
      <c r="B160" s="39" t="s">
        <v>703</v>
      </c>
      <c r="C160" s="12" t="s">
        <v>529</v>
      </c>
      <c r="E160" s="14"/>
      <c r="F160" s="86" t="s">
        <v>75</v>
      </c>
      <c r="G160" s="4" t="s">
        <v>717</v>
      </c>
      <c r="I160" s="201" t="s">
        <v>1215</v>
      </c>
      <c r="J160" s="201" t="s">
        <v>1211</v>
      </c>
      <c r="K160" s="201" t="s">
        <v>1275</v>
      </c>
    </row>
    <row r="161" spans="2:11" x14ac:dyDescent="0.2">
      <c r="B161" s="39" t="s">
        <v>682</v>
      </c>
      <c r="C161" s="12" t="s">
        <v>530</v>
      </c>
      <c r="E161" s="14" t="s">
        <v>15</v>
      </c>
      <c r="F161" s="97" t="s">
        <v>76</v>
      </c>
      <c r="G161" s="98" t="s">
        <v>717</v>
      </c>
      <c r="I161" s="201">
        <v>500</v>
      </c>
      <c r="J161" s="201">
        <v>1075</v>
      </c>
      <c r="K161" s="346">
        <v>2500</v>
      </c>
    </row>
    <row r="162" spans="2:11" x14ac:dyDescent="0.2">
      <c r="B162" s="39" t="s">
        <v>322</v>
      </c>
      <c r="C162" s="12" t="s">
        <v>530</v>
      </c>
      <c r="E162" s="14" t="s">
        <v>17</v>
      </c>
      <c r="F162" s="97" t="s">
        <v>77</v>
      </c>
      <c r="G162" s="98" t="s">
        <v>717</v>
      </c>
      <c r="I162" s="201">
        <v>625</v>
      </c>
      <c r="J162" s="201">
        <v>1175</v>
      </c>
      <c r="K162" s="201"/>
    </row>
    <row r="163" spans="2:11" x14ac:dyDescent="0.2">
      <c r="B163" s="39" t="s">
        <v>323</v>
      </c>
      <c r="C163" s="12" t="s">
        <v>531</v>
      </c>
      <c r="E163" s="14"/>
      <c r="F163" s="86" t="s">
        <v>78</v>
      </c>
      <c r="G163" s="4" t="s">
        <v>717</v>
      </c>
      <c r="I163" s="201" t="s">
        <v>1214</v>
      </c>
      <c r="J163" s="201" t="s">
        <v>1212</v>
      </c>
      <c r="K163" s="201"/>
    </row>
    <row r="164" spans="2:11" x14ac:dyDescent="0.2">
      <c r="B164" s="39" t="s">
        <v>324</v>
      </c>
      <c r="C164" s="12" t="s">
        <v>532</v>
      </c>
      <c r="E164" s="14" t="s">
        <v>15</v>
      </c>
      <c r="F164" s="87" t="s">
        <v>79</v>
      </c>
      <c r="G164" s="2" t="s">
        <v>717</v>
      </c>
      <c r="I164" s="201">
        <v>650</v>
      </c>
      <c r="J164" s="201">
        <v>1275</v>
      </c>
      <c r="K164" s="201"/>
    </row>
    <row r="165" spans="2:11" x14ac:dyDescent="0.2">
      <c r="B165" s="39" t="s">
        <v>325</v>
      </c>
      <c r="C165" s="12" t="s">
        <v>532</v>
      </c>
      <c r="E165" s="14" t="s">
        <v>17</v>
      </c>
      <c r="F165" s="87" t="s">
        <v>80</v>
      </c>
      <c r="G165" s="2" t="s">
        <v>717</v>
      </c>
      <c r="I165" s="201">
        <v>675</v>
      </c>
      <c r="J165" s="201">
        <v>1375</v>
      </c>
      <c r="K165" s="201"/>
    </row>
    <row r="166" spans="2:11" x14ac:dyDescent="0.2">
      <c r="B166" s="39" t="s">
        <v>326</v>
      </c>
      <c r="C166" s="12" t="s">
        <v>533</v>
      </c>
      <c r="E166" s="14"/>
      <c r="F166" s="86" t="s">
        <v>81</v>
      </c>
      <c r="G166" s="4" t="s">
        <v>717</v>
      </c>
      <c r="I166" s="201" t="s">
        <v>1216</v>
      </c>
      <c r="J166" s="201" t="s">
        <v>1213</v>
      </c>
      <c r="K166" s="201"/>
    </row>
    <row r="167" spans="2:11" x14ac:dyDescent="0.2">
      <c r="B167" s="39" t="s">
        <v>327</v>
      </c>
      <c r="C167" s="12" t="s">
        <v>534</v>
      </c>
      <c r="E167" s="14" t="s">
        <v>15</v>
      </c>
      <c r="F167" s="87" t="s">
        <v>82</v>
      </c>
      <c r="G167" s="2" t="s">
        <v>717</v>
      </c>
      <c r="I167" s="201">
        <v>225</v>
      </c>
      <c r="J167" s="201">
        <v>1700</v>
      </c>
      <c r="K167" s="201"/>
    </row>
    <row r="168" spans="2:11" x14ac:dyDescent="0.2">
      <c r="B168" s="39" t="s">
        <v>328</v>
      </c>
      <c r="C168" s="12" t="s">
        <v>534</v>
      </c>
      <c r="E168" s="14" t="s">
        <v>17</v>
      </c>
      <c r="F168" s="87" t="s">
        <v>83</v>
      </c>
      <c r="G168" s="2" t="s">
        <v>717</v>
      </c>
      <c r="I168" s="201">
        <v>250</v>
      </c>
      <c r="J168" s="201">
        <v>1800</v>
      </c>
      <c r="K168" s="201"/>
    </row>
    <row r="169" spans="2:11" x14ac:dyDescent="0.2">
      <c r="B169" s="39" t="s">
        <v>329</v>
      </c>
      <c r="C169" s="12" t="s">
        <v>535</v>
      </c>
      <c r="E169" s="14"/>
      <c r="F169" s="86" t="s">
        <v>84</v>
      </c>
      <c r="G169" s="4" t="s">
        <v>717</v>
      </c>
      <c r="I169" s="201"/>
      <c r="J169" s="201"/>
      <c r="K169" s="201"/>
    </row>
    <row r="170" spans="2:11" x14ac:dyDescent="0.2">
      <c r="B170" s="39" t="s">
        <v>330</v>
      </c>
      <c r="C170" s="12" t="s">
        <v>536</v>
      </c>
      <c r="E170" s="14" t="s">
        <v>15</v>
      </c>
      <c r="F170" s="87" t="s">
        <v>85</v>
      </c>
      <c r="G170" s="2" t="s">
        <v>717</v>
      </c>
      <c r="I170" s="201"/>
      <c r="J170" s="201"/>
      <c r="K170" s="201"/>
    </row>
    <row r="171" spans="2:11" x14ac:dyDescent="0.2">
      <c r="B171" s="39" t="s">
        <v>331</v>
      </c>
      <c r="C171" s="12" t="s">
        <v>536</v>
      </c>
      <c r="E171" s="14" t="s">
        <v>17</v>
      </c>
      <c r="F171" s="87" t="s">
        <v>86</v>
      </c>
      <c r="G171" s="2" t="s">
        <v>717</v>
      </c>
      <c r="I171" s="201"/>
      <c r="J171" s="201"/>
      <c r="K171" s="201"/>
    </row>
    <row r="172" spans="2:11" x14ac:dyDescent="0.2">
      <c r="B172" s="39" t="s">
        <v>332</v>
      </c>
      <c r="C172" s="12" t="s">
        <v>537</v>
      </c>
      <c r="E172" s="14"/>
      <c r="F172" s="86" t="s">
        <v>87</v>
      </c>
      <c r="G172" s="4" t="s">
        <v>717</v>
      </c>
      <c r="I172" s="201"/>
      <c r="J172" s="201"/>
      <c r="K172" s="201"/>
    </row>
    <row r="173" spans="2:11" x14ac:dyDescent="0.2">
      <c r="B173" s="39" t="s">
        <v>333</v>
      </c>
      <c r="C173" s="12" t="s">
        <v>538</v>
      </c>
      <c r="E173" s="14" t="s">
        <v>15</v>
      </c>
      <c r="F173" s="87" t="s">
        <v>88</v>
      </c>
      <c r="G173" s="2" t="s">
        <v>717</v>
      </c>
      <c r="I173" s="201"/>
      <c r="J173" s="201"/>
      <c r="K173" s="201"/>
    </row>
    <row r="174" spans="2:11" x14ac:dyDescent="0.2">
      <c r="B174" s="39" t="s">
        <v>334</v>
      </c>
      <c r="C174" s="12" t="s">
        <v>538</v>
      </c>
      <c r="E174" s="14" t="s">
        <v>17</v>
      </c>
      <c r="F174" s="87" t="s">
        <v>89</v>
      </c>
      <c r="G174" s="2" t="s">
        <v>717</v>
      </c>
      <c r="I174" s="201"/>
      <c r="J174" s="201"/>
      <c r="K174" s="201"/>
    </row>
    <row r="175" spans="2:11" x14ac:dyDescent="0.2">
      <c r="E175" s="14"/>
    </row>
    <row r="176" spans="2:11" s="9" customFormat="1" x14ac:dyDescent="0.2">
      <c r="B176" s="52">
        <v>7</v>
      </c>
      <c r="C176" s="50" t="s">
        <v>24</v>
      </c>
      <c r="D176" s="50"/>
      <c r="E176" s="82"/>
      <c r="F176" s="83"/>
      <c r="G176" s="82" t="s">
        <v>62</v>
      </c>
      <c r="H176" s="7"/>
      <c r="I176" s="82"/>
      <c r="J176" s="82"/>
      <c r="K176" s="82"/>
    </row>
    <row r="177" spans="2:12" x14ac:dyDescent="0.2">
      <c r="C177" s="15" t="s">
        <v>16</v>
      </c>
      <c r="D177" s="15"/>
      <c r="E177" s="14"/>
    </row>
    <row r="178" spans="2:12" x14ac:dyDescent="0.2">
      <c r="E178" s="14"/>
      <c r="F178" s="84" t="s">
        <v>67</v>
      </c>
      <c r="G178" s="85" t="s">
        <v>68</v>
      </c>
      <c r="I178" s="203" t="s">
        <v>67</v>
      </c>
      <c r="J178" s="84" t="s">
        <v>68</v>
      </c>
      <c r="K178" s="84" t="s">
        <v>1174</v>
      </c>
    </row>
    <row r="179" spans="2:12" x14ac:dyDescent="0.2">
      <c r="B179" s="39" t="s">
        <v>335</v>
      </c>
      <c r="C179" s="12" t="s">
        <v>518</v>
      </c>
      <c r="E179" s="99" t="s">
        <v>8</v>
      </c>
      <c r="F179" s="88" t="s">
        <v>109</v>
      </c>
      <c r="G179" s="89" t="s">
        <v>717</v>
      </c>
      <c r="I179" s="201"/>
      <c r="J179" s="201"/>
      <c r="K179" s="201"/>
      <c r="L179" s="3" t="s">
        <v>1282</v>
      </c>
    </row>
    <row r="180" spans="2:12" x14ac:dyDescent="0.2">
      <c r="E180" s="99" t="s">
        <v>9</v>
      </c>
      <c r="F180" s="88" t="s">
        <v>110</v>
      </c>
      <c r="G180" s="89" t="s">
        <v>717</v>
      </c>
      <c r="I180" s="233" t="s">
        <v>1281</v>
      </c>
      <c r="J180" s="233" t="s">
        <v>1281</v>
      </c>
      <c r="K180" s="233" t="s">
        <v>1281</v>
      </c>
      <c r="L180" s="3" t="s">
        <v>1283</v>
      </c>
    </row>
    <row r="181" spans="2:12" x14ac:dyDescent="0.2">
      <c r="C181" s="21" t="s">
        <v>541</v>
      </c>
      <c r="D181" s="21"/>
      <c r="E181" s="14"/>
    </row>
    <row r="182" spans="2:12" x14ac:dyDescent="0.2">
      <c r="B182" s="39" t="s">
        <v>336</v>
      </c>
      <c r="C182" s="12" t="s">
        <v>513</v>
      </c>
      <c r="E182" s="14"/>
      <c r="F182" s="86" t="s">
        <v>90</v>
      </c>
      <c r="G182" s="4" t="s">
        <v>717</v>
      </c>
      <c r="I182" s="201" t="s">
        <v>1180</v>
      </c>
      <c r="J182" s="201" t="s">
        <v>1173</v>
      </c>
      <c r="K182" s="201" t="s">
        <v>1184</v>
      </c>
    </row>
    <row r="183" spans="2:12" x14ac:dyDescent="0.2">
      <c r="B183" s="39" t="s">
        <v>337</v>
      </c>
      <c r="C183" s="12" t="s">
        <v>542</v>
      </c>
      <c r="E183" s="14"/>
      <c r="F183" s="86" t="s">
        <v>91</v>
      </c>
      <c r="G183" s="4" t="s">
        <v>717</v>
      </c>
      <c r="I183" s="201" t="s">
        <v>1229</v>
      </c>
      <c r="J183" s="201" t="s">
        <v>1231</v>
      </c>
      <c r="K183" s="201" t="s">
        <v>1234</v>
      </c>
    </row>
    <row r="184" spans="2:12" x14ac:dyDescent="0.2">
      <c r="B184" s="39" t="s">
        <v>338</v>
      </c>
      <c r="C184" s="12" t="s">
        <v>543</v>
      </c>
      <c r="E184" s="14"/>
      <c r="F184" s="86" t="s">
        <v>92</v>
      </c>
      <c r="G184" s="4" t="s">
        <v>717</v>
      </c>
      <c r="I184" s="201">
        <v>1</v>
      </c>
      <c r="J184" s="201">
        <v>1</v>
      </c>
      <c r="K184" s="201">
        <v>10</v>
      </c>
    </row>
    <row r="185" spans="2:12" x14ac:dyDescent="0.2">
      <c r="B185" s="39" t="s">
        <v>339</v>
      </c>
      <c r="C185" s="12" t="s">
        <v>546</v>
      </c>
      <c r="E185" s="14"/>
      <c r="F185" s="86" t="s">
        <v>93</v>
      </c>
      <c r="G185" s="4" t="s">
        <v>717</v>
      </c>
      <c r="I185" s="201">
        <v>5000</v>
      </c>
      <c r="J185" s="201" t="s">
        <v>1232</v>
      </c>
      <c r="K185" s="201" t="s">
        <v>1236</v>
      </c>
    </row>
    <row r="186" spans="2:12" x14ac:dyDescent="0.2">
      <c r="B186" s="39" t="s">
        <v>340</v>
      </c>
      <c r="C186" s="12" t="s">
        <v>547</v>
      </c>
      <c r="E186" s="14"/>
      <c r="F186" s="86" t="s">
        <v>94</v>
      </c>
      <c r="G186" s="4" t="s">
        <v>717</v>
      </c>
      <c r="I186" s="201" t="s">
        <v>1230</v>
      </c>
      <c r="J186" s="201" t="s">
        <v>1233</v>
      </c>
      <c r="K186" s="201" t="s">
        <v>1235</v>
      </c>
    </row>
    <row r="187" spans="2:12" s="12" customFormat="1" x14ac:dyDescent="0.2">
      <c r="B187" s="46"/>
      <c r="E187" s="13"/>
      <c r="H187" s="7"/>
    </row>
    <row r="188" spans="2:12" x14ac:dyDescent="0.2">
      <c r="C188" s="21" t="s">
        <v>220</v>
      </c>
      <c r="D188" s="21"/>
      <c r="E188" s="14"/>
    </row>
    <row r="189" spans="2:12" x14ac:dyDescent="0.2">
      <c r="B189" s="39" t="s">
        <v>341</v>
      </c>
      <c r="C189" s="12" t="s">
        <v>586</v>
      </c>
      <c r="E189" s="14"/>
      <c r="F189" s="87" t="s">
        <v>95</v>
      </c>
      <c r="G189" s="2" t="s">
        <v>717</v>
      </c>
      <c r="I189" s="201">
        <v>255000</v>
      </c>
      <c r="J189" s="201">
        <v>1215000</v>
      </c>
      <c r="K189" s="201">
        <v>1520000</v>
      </c>
    </row>
    <row r="190" spans="2:12" x14ac:dyDescent="0.2">
      <c r="B190" s="39" t="s">
        <v>342</v>
      </c>
      <c r="C190" s="12" t="s">
        <v>548</v>
      </c>
      <c r="E190" s="14"/>
      <c r="F190" s="87" t="s">
        <v>96</v>
      </c>
      <c r="G190" s="2" t="s">
        <v>717</v>
      </c>
      <c r="I190" s="201"/>
      <c r="J190" s="201"/>
      <c r="K190" s="201"/>
    </row>
    <row r="191" spans="2:12" x14ac:dyDescent="0.2">
      <c r="B191" s="39" t="s">
        <v>343</v>
      </c>
      <c r="C191" s="12" t="s">
        <v>549</v>
      </c>
      <c r="E191" s="14"/>
      <c r="F191" s="87" t="s">
        <v>97</v>
      </c>
      <c r="G191" s="2" t="s">
        <v>717</v>
      </c>
      <c r="I191" s="201"/>
      <c r="J191" s="201"/>
      <c r="K191" s="201"/>
    </row>
    <row r="192" spans="2:12" x14ac:dyDescent="0.2">
      <c r="B192" s="39" t="s">
        <v>344</v>
      </c>
      <c r="C192" s="12" t="s">
        <v>590</v>
      </c>
      <c r="E192" s="14"/>
      <c r="F192" s="87" t="s">
        <v>98</v>
      </c>
      <c r="G192" s="2" t="s">
        <v>717</v>
      </c>
      <c r="I192" s="201">
        <v>265000</v>
      </c>
      <c r="J192" s="201">
        <v>1230000</v>
      </c>
      <c r="K192" s="201">
        <v>1550000</v>
      </c>
    </row>
    <row r="193" spans="2:11" s="144" customFormat="1" x14ac:dyDescent="0.2">
      <c r="H193" s="7"/>
    </row>
    <row r="194" spans="2:11" x14ac:dyDescent="0.2">
      <c r="B194" s="39" t="s">
        <v>670</v>
      </c>
      <c r="C194" s="77" t="s">
        <v>649</v>
      </c>
      <c r="E194" s="14"/>
      <c r="F194" s="87" t="s">
        <v>651</v>
      </c>
      <c r="G194" s="2" t="s">
        <v>717</v>
      </c>
      <c r="I194" s="201">
        <v>10000</v>
      </c>
      <c r="J194" s="201">
        <v>15000</v>
      </c>
      <c r="K194" s="201">
        <v>50000</v>
      </c>
    </row>
    <row r="195" spans="2:11" x14ac:dyDescent="0.2">
      <c r="B195" s="39" t="s">
        <v>671</v>
      </c>
      <c r="C195" s="77" t="s">
        <v>710</v>
      </c>
      <c r="E195" s="14"/>
      <c r="F195" s="87" t="s">
        <v>652</v>
      </c>
      <c r="G195" s="2" t="s">
        <v>717</v>
      </c>
      <c r="I195" s="201">
        <v>10000</v>
      </c>
      <c r="J195" s="201">
        <v>15000</v>
      </c>
      <c r="K195" s="201">
        <v>50000</v>
      </c>
    </row>
    <row r="196" spans="2:11" s="12" customFormat="1" x14ac:dyDescent="0.2">
      <c r="B196" s="46"/>
      <c r="E196" s="13"/>
      <c r="H196" s="7"/>
    </row>
    <row r="197" spans="2:11" x14ac:dyDescent="0.2">
      <c r="C197" s="21" t="s">
        <v>195</v>
      </c>
      <c r="D197" s="21"/>
      <c r="E197" s="14"/>
    </row>
    <row r="198" spans="2:11" x14ac:dyDescent="0.2">
      <c r="B198" s="39" t="s">
        <v>704</v>
      </c>
      <c r="C198" s="12" t="s">
        <v>529</v>
      </c>
      <c r="E198" s="14"/>
      <c r="F198" s="86" t="s">
        <v>99</v>
      </c>
      <c r="G198" s="4" t="s">
        <v>717</v>
      </c>
      <c r="I198" s="201" t="s">
        <v>1237</v>
      </c>
      <c r="J198" s="201" t="s">
        <v>1238</v>
      </c>
      <c r="K198" s="201" t="s">
        <v>1277</v>
      </c>
    </row>
    <row r="199" spans="2:11" x14ac:dyDescent="0.2">
      <c r="B199" s="39" t="s">
        <v>345</v>
      </c>
      <c r="C199" s="12" t="s">
        <v>530</v>
      </c>
      <c r="E199" s="14"/>
      <c r="F199" s="87" t="s">
        <v>100</v>
      </c>
      <c r="G199" s="2" t="s">
        <v>717</v>
      </c>
      <c r="I199" s="201">
        <v>1650</v>
      </c>
      <c r="J199" s="201">
        <v>7750</v>
      </c>
      <c r="K199" s="201">
        <v>31000</v>
      </c>
    </row>
    <row r="200" spans="2:11" x14ac:dyDescent="0.2">
      <c r="B200" s="39" t="s">
        <v>346</v>
      </c>
      <c r="C200" s="12" t="s">
        <v>531</v>
      </c>
      <c r="E200" s="14"/>
      <c r="F200" s="86" t="s">
        <v>101</v>
      </c>
      <c r="G200" s="4" t="s">
        <v>717</v>
      </c>
      <c r="I200" s="201" t="s">
        <v>1241</v>
      </c>
      <c r="J200" s="201" t="s">
        <v>1239</v>
      </c>
      <c r="K200" s="201"/>
    </row>
    <row r="201" spans="2:11" x14ac:dyDescent="0.2">
      <c r="B201" s="39" t="s">
        <v>347</v>
      </c>
      <c r="C201" s="12" t="s">
        <v>532</v>
      </c>
      <c r="E201" s="14"/>
      <c r="F201" s="87" t="s">
        <v>102</v>
      </c>
      <c r="G201" s="2" t="s">
        <v>717</v>
      </c>
      <c r="I201" s="201">
        <v>1775</v>
      </c>
      <c r="J201" s="201">
        <v>8350</v>
      </c>
      <c r="K201" s="201"/>
    </row>
    <row r="202" spans="2:11" x14ac:dyDescent="0.2">
      <c r="B202" s="39" t="s">
        <v>348</v>
      </c>
      <c r="C202" s="12" t="s">
        <v>533</v>
      </c>
      <c r="E202" s="14"/>
      <c r="F202" s="86" t="s">
        <v>103</v>
      </c>
      <c r="G202" s="4" t="s">
        <v>717</v>
      </c>
      <c r="I202" s="201" t="s">
        <v>1240</v>
      </c>
      <c r="J202" s="201" t="s">
        <v>1242</v>
      </c>
      <c r="K202" s="201"/>
    </row>
    <row r="203" spans="2:11" x14ac:dyDescent="0.2">
      <c r="B203" s="39" t="s">
        <v>349</v>
      </c>
      <c r="C203" s="12" t="s">
        <v>534</v>
      </c>
      <c r="E203" s="14"/>
      <c r="F203" s="87" t="s">
        <v>104</v>
      </c>
      <c r="G203" s="2" t="s">
        <v>717</v>
      </c>
      <c r="I203" s="201">
        <v>1875</v>
      </c>
      <c r="J203" s="201">
        <v>8500</v>
      </c>
      <c r="K203" s="201"/>
    </row>
    <row r="204" spans="2:11" x14ac:dyDescent="0.2">
      <c r="B204" s="39" t="s">
        <v>350</v>
      </c>
      <c r="C204" s="12" t="s">
        <v>535</v>
      </c>
      <c r="E204" s="14"/>
      <c r="F204" s="86" t="s">
        <v>105</v>
      </c>
      <c r="G204" s="4" t="s">
        <v>717</v>
      </c>
      <c r="I204" s="201"/>
      <c r="J204" s="201"/>
      <c r="K204" s="201"/>
    </row>
    <row r="205" spans="2:11" x14ac:dyDescent="0.2">
      <c r="B205" s="39" t="s">
        <v>351</v>
      </c>
      <c r="C205" s="12" t="s">
        <v>536</v>
      </c>
      <c r="E205" s="14"/>
      <c r="F205" s="87" t="s">
        <v>106</v>
      </c>
      <c r="G205" s="2" t="s">
        <v>717</v>
      </c>
      <c r="I205" s="201"/>
      <c r="J205" s="201"/>
      <c r="K205" s="201"/>
    </row>
    <row r="206" spans="2:11" x14ac:dyDescent="0.2">
      <c r="B206" s="39" t="s">
        <v>352</v>
      </c>
      <c r="C206" s="12" t="s">
        <v>537</v>
      </c>
      <c r="E206" s="14"/>
      <c r="F206" s="86" t="s">
        <v>107</v>
      </c>
      <c r="G206" s="4" t="s">
        <v>717</v>
      </c>
      <c r="I206" s="201"/>
      <c r="J206" s="201"/>
      <c r="K206" s="201"/>
    </row>
    <row r="207" spans="2:11" x14ac:dyDescent="0.2">
      <c r="B207" s="39" t="s">
        <v>353</v>
      </c>
      <c r="C207" s="12" t="s">
        <v>538</v>
      </c>
      <c r="E207" s="14"/>
      <c r="F207" s="87" t="s">
        <v>108</v>
      </c>
      <c r="G207" s="2" t="s">
        <v>717</v>
      </c>
      <c r="I207" s="201"/>
      <c r="J207" s="201"/>
      <c r="K207" s="201"/>
    </row>
    <row r="209" spans="2:12" s="9" customFormat="1" x14ac:dyDescent="0.2">
      <c r="B209" s="52">
        <v>8</v>
      </c>
      <c r="C209" s="50" t="s">
        <v>25</v>
      </c>
      <c r="D209" s="50"/>
      <c r="E209" s="82"/>
      <c r="F209" s="83"/>
      <c r="G209" s="82" t="s">
        <v>62</v>
      </c>
      <c r="H209" s="7"/>
      <c r="I209" s="82"/>
      <c r="J209" s="82"/>
      <c r="K209" s="82"/>
      <c r="L209" s="3"/>
    </row>
    <row r="210" spans="2:12" x14ac:dyDescent="0.2">
      <c r="C210" s="15" t="s">
        <v>16</v>
      </c>
      <c r="D210" s="15"/>
    </row>
    <row r="211" spans="2:12" x14ac:dyDescent="0.2">
      <c r="F211" s="84" t="s">
        <v>67</v>
      </c>
      <c r="G211" s="85" t="s">
        <v>68</v>
      </c>
      <c r="I211" s="84" t="s">
        <v>67</v>
      </c>
      <c r="J211" s="85" t="s">
        <v>68</v>
      </c>
      <c r="K211" s="116"/>
    </row>
    <row r="212" spans="2:12" x14ac:dyDescent="0.2">
      <c r="B212" s="39" t="s">
        <v>354</v>
      </c>
      <c r="C212" s="12" t="s">
        <v>526</v>
      </c>
      <c r="F212" s="86" t="s">
        <v>122</v>
      </c>
      <c r="G212" s="4" t="s">
        <v>717</v>
      </c>
      <c r="I212" s="201" t="s">
        <v>1243</v>
      </c>
      <c r="J212" s="201" t="s">
        <v>1244</v>
      </c>
      <c r="K212" s="116"/>
    </row>
    <row r="213" spans="2:12" x14ac:dyDescent="0.2">
      <c r="B213" s="39" t="s">
        <v>355</v>
      </c>
      <c r="C213" s="12" t="s">
        <v>586</v>
      </c>
      <c r="F213" s="87" t="s">
        <v>123</v>
      </c>
      <c r="G213" s="2" t="s">
        <v>717</v>
      </c>
      <c r="I213" s="201">
        <v>52000</v>
      </c>
      <c r="J213" s="201">
        <v>77000</v>
      </c>
      <c r="K213" s="116"/>
    </row>
    <row r="214" spans="2:12" x14ac:dyDescent="0.2">
      <c r="B214" s="39" t="s">
        <v>356</v>
      </c>
      <c r="C214" s="12" t="s">
        <v>590</v>
      </c>
      <c r="F214" s="87" t="s">
        <v>124</v>
      </c>
      <c r="G214" s="2" t="s">
        <v>717</v>
      </c>
      <c r="I214" s="201">
        <v>53000</v>
      </c>
      <c r="J214" s="201">
        <v>78000</v>
      </c>
      <c r="K214" s="116"/>
    </row>
    <row r="215" spans="2:12" x14ac:dyDescent="0.2">
      <c r="B215" s="39" t="s">
        <v>357</v>
      </c>
      <c r="C215" s="12" t="s">
        <v>563</v>
      </c>
      <c r="F215" s="87" t="s">
        <v>125</v>
      </c>
      <c r="G215" s="2" t="s">
        <v>717</v>
      </c>
      <c r="I215" s="201">
        <v>4300</v>
      </c>
      <c r="J215" s="201">
        <v>6500</v>
      </c>
      <c r="K215" s="116"/>
    </row>
    <row r="216" spans="2:12" x14ac:dyDescent="0.2">
      <c r="B216" s="39" t="s">
        <v>358</v>
      </c>
      <c r="C216" s="12" t="s">
        <v>564</v>
      </c>
      <c r="F216" s="87" t="s">
        <v>126</v>
      </c>
      <c r="G216" s="2" t="s">
        <v>717</v>
      </c>
      <c r="I216" s="201">
        <v>3300</v>
      </c>
      <c r="J216" s="201">
        <v>4500</v>
      </c>
      <c r="K216" s="116"/>
    </row>
    <row r="217" spans="2:12" x14ac:dyDescent="0.2">
      <c r="K217" s="116"/>
    </row>
    <row r="218" spans="2:12" s="9" customFormat="1" x14ac:dyDescent="0.2">
      <c r="B218" s="52">
        <v>9</v>
      </c>
      <c r="C218" s="50" t="s">
        <v>26</v>
      </c>
      <c r="D218" s="50"/>
      <c r="E218" s="82"/>
      <c r="F218" s="83"/>
      <c r="G218" s="82" t="s">
        <v>62</v>
      </c>
      <c r="H218" s="7"/>
      <c r="I218" s="82"/>
      <c r="J218" s="82"/>
      <c r="K218" s="264"/>
    </row>
    <row r="219" spans="2:12" x14ac:dyDescent="0.2">
      <c r="C219" s="15" t="s">
        <v>16</v>
      </c>
      <c r="D219" s="15"/>
      <c r="K219" s="116"/>
    </row>
    <row r="220" spans="2:12" x14ac:dyDescent="0.2">
      <c r="F220" s="84" t="s">
        <v>67</v>
      </c>
      <c r="G220" s="85" t="s">
        <v>68</v>
      </c>
      <c r="I220" s="84" t="s">
        <v>67</v>
      </c>
      <c r="J220" s="265" t="s">
        <v>68</v>
      </c>
      <c r="K220" s="116"/>
    </row>
    <row r="221" spans="2:12" x14ac:dyDescent="0.2">
      <c r="B221" s="39" t="s">
        <v>359</v>
      </c>
      <c r="C221" s="12" t="s">
        <v>153</v>
      </c>
      <c r="F221" s="86" t="s">
        <v>127</v>
      </c>
      <c r="G221" s="4" t="s">
        <v>717</v>
      </c>
      <c r="I221" s="263" t="s">
        <v>1245</v>
      </c>
      <c r="J221" s="201" t="s">
        <v>1246</v>
      </c>
      <c r="K221" s="116"/>
    </row>
    <row r="222" spans="2:12" x14ac:dyDescent="0.2">
      <c r="B222" s="39" t="s">
        <v>360</v>
      </c>
      <c r="C222" s="12" t="s">
        <v>586</v>
      </c>
      <c r="F222" s="87" t="s">
        <v>128</v>
      </c>
      <c r="G222" s="2" t="s">
        <v>717</v>
      </c>
      <c r="I222" s="263">
        <v>27000</v>
      </c>
      <c r="J222" s="201">
        <v>29000</v>
      </c>
      <c r="K222" s="116"/>
    </row>
    <row r="223" spans="2:12" x14ac:dyDescent="0.2">
      <c r="B223" s="39" t="s">
        <v>361</v>
      </c>
      <c r="C223" s="12" t="s">
        <v>590</v>
      </c>
      <c r="F223" s="87" t="s">
        <v>129</v>
      </c>
      <c r="G223" s="2" t="s">
        <v>717</v>
      </c>
      <c r="I223" s="263">
        <v>28000</v>
      </c>
      <c r="J223" s="201">
        <v>30000</v>
      </c>
      <c r="K223" s="116"/>
    </row>
    <row r="224" spans="2:12" x14ac:dyDescent="0.2">
      <c r="B224" s="39" t="s">
        <v>362</v>
      </c>
      <c r="C224" s="12" t="s">
        <v>565</v>
      </c>
      <c r="F224" s="87" t="s">
        <v>130</v>
      </c>
      <c r="G224" s="2" t="s">
        <v>717</v>
      </c>
      <c r="I224" s="263">
        <v>2000</v>
      </c>
      <c r="J224" s="201">
        <v>2500</v>
      </c>
      <c r="K224" s="116"/>
    </row>
    <row r="225" spans="2:12" x14ac:dyDescent="0.2">
      <c r="B225" s="39" t="s">
        <v>363</v>
      </c>
      <c r="C225" s="12" t="s">
        <v>566</v>
      </c>
      <c r="F225" s="87" t="s">
        <v>131</v>
      </c>
      <c r="G225" s="2" t="s">
        <v>717</v>
      </c>
      <c r="I225" s="263">
        <v>1000</v>
      </c>
      <c r="J225" s="201">
        <v>1500</v>
      </c>
      <c r="K225" s="116"/>
    </row>
    <row r="226" spans="2:12" x14ac:dyDescent="0.2">
      <c r="K226" s="116"/>
    </row>
    <row r="227" spans="2:12" s="9" customFormat="1" x14ac:dyDescent="0.2">
      <c r="B227" s="52">
        <v>10</v>
      </c>
      <c r="C227" s="50" t="s">
        <v>27</v>
      </c>
      <c r="D227" s="50"/>
      <c r="E227" s="82"/>
      <c r="F227" s="83"/>
      <c r="G227" s="82" t="s">
        <v>62</v>
      </c>
      <c r="H227" s="7"/>
      <c r="I227" s="82"/>
      <c r="J227" s="82"/>
      <c r="K227" s="264"/>
    </row>
    <row r="228" spans="2:12" x14ac:dyDescent="0.2">
      <c r="C228" s="15" t="s">
        <v>163</v>
      </c>
      <c r="D228" s="15"/>
      <c r="K228" s="116"/>
    </row>
    <row r="229" spans="2:12" x14ac:dyDescent="0.2">
      <c r="F229" s="84" t="s">
        <v>67</v>
      </c>
      <c r="G229" s="85" t="s">
        <v>68</v>
      </c>
      <c r="I229" s="84" t="s">
        <v>67</v>
      </c>
      <c r="J229" s="265" t="s">
        <v>68</v>
      </c>
      <c r="K229" s="116"/>
    </row>
    <row r="230" spans="2:12" x14ac:dyDescent="0.2">
      <c r="B230" s="39" t="s">
        <v>364</v>
      </c>
      <c r="C230" s="12" t="s">
        <v>153</v>
      </c>
      <c r="F230" s="86" t="s">
        <v>111</v>
      </c>
      <c r="G230" s="4" t="s">
        <v>717</v>
      </c>
      <c r="I230" s="263" t="s">
        <v>1247</v>
      </c>
      <c r="J230" s="201" t="s">
        <v>1248</v>
      </c>
      <c r="K230" s="116"/>
    </row>
    <row r="231" spans="2:12" x14ac:dyDescent="0.2">
      <c r="B231" s="39" t="s">
        <v>365</v>
      </c>
      <c r="C231" s="12" t="s">
        <v>510</v>
      </c>
      <c r="E231" s="14"/>
      <c r="F231" s="86" t="s">
        <v>112</v>
      </c>
      <c r="G231" s="4" t="s">
        <v>717</v>
      </c>
      <c r="I231" s="263">
        <v>550</v>
      </c>
      <c r="J231" s="201">
        <v>300</v>
      </c>
      <c r="K231" s="304"/>
      <c r="L231" s="305"/>
    </row>
    <row r="232" spans="2:12" x14ac:dyDescent="0.2">
      <c r="B232" s="39" t="s">
        <v>366</v>
      </c>
      <c r="C232" s="12" t="s">
        <v>586</v>
      </c>
      <c r="E232" s="14"/>
      <c r="F232" s="86" t="s">
        <v>114</v>
      </c>
      <c r="G232" s="4" t="s">
        <v>717</v>
      </c>
      <c r="I232" s="263">
        <v>32000</v>
      </c>
      <c r="J232" s="201">
        <v>37500</v>
      </c>
      <c r="K232" s="304"/>
      <c r="L232" s="304"/>
    </row>
    <row r="233" spans="2:12" x14ac:dyDescent="0.2">
      <c r="B233" s="39" t="s">
        <v>597</v>
      </c>
      <c r="C233" s="12" t="s">
        <v>590</v>
      </c>
      <c r="E233" s="14"/>
      <c r="F233" s="86" t="s">
        <v>116</v>
      </c>
      <c r="G233" s="4" t="s">
        <v>717</v>
      </c>
      <c r="I233" s="263">
        <v>32500</v>
      </c>
      <c r="J233" s="201">
        <v>37750</v>
      </c>
      <c r="K233" s="304"/>
      <c r="L233" s="304"/>
    </row>
    <row r="234" spans="2:12" x14ac:dyDescent="0.2">
      <c r="B234" s="39" t="s">
        <v>367</v>
      </c>
      <c r="C234" s="12" t="s">
        <v>567</v>
      </c>
      <c r="E234" s="14"/>
      <c r="F234" s="86" t="s">
        <v>118</v>
      </c>
      <c r="G234" s="4" t="s">
        <v>717</v>
      </c>
      <c r="I234" s="263">
        <v>1250</v>
      </c>
      <c r="J234" s="201">
        <v>1750</v>
      </c>
      <c r="K234" s="304"/>
      <c r="L234" s="305"/>
    </row>
    <row r="235" spans="2:12" x14ac:dyDescent="0.2">
      <c r="B235" s="39" t="s">
        <v>368</v>
      </c>
      <c r="C235" s="12" t="s">
        <v>568</v>
      </c>
      <c r="E235" s="14"/>
      <c r="F235" s="86" t="s">
        <v>120</v>
      </c>
      <c r="G235" s="4" t="s">
        <v>717</v>
      </c>
      <c r="I235" s="263">
        <v>1300</v>
      </c>
      <c r="J235" s="201">
        <v>1800</v>
      </c>
      <c r="K235" s="304"/>
      <c r="L235" s="305"/>
    </row>
    <row r="236" spans="2:12" x14ac:dyDescent="0.2">
      <c r="B236" s="39" t="s">
        <v>369</v>
      </c>
      <c r="C236" s="12" t="s">
        <v>510</v>
      </c>
      <c r="E236" s="14"/>
      <c r="F236" s="86" t="s">
        <v>113</v>
      </c>
      <c r="G236" s="4" t="s">
        <v>717</v>
      </c>
      <c r="I236" s="263">
        <v>550</v>
      </c>
      <c r="J236" s="201">
        <v>300</v>
      </c>
      <c r="K236" s="304"/>
      <c r="L236" s="305"/>
    </row>
    <row r="237" spans="2:12" x14ac:dyDescent="0.2">
      <c r="B237" s="39" t="s">
        <v>370</v>
      </c>
      <c r="C237" s="12" t="s">
        <v>588</v>
      </c>
      <c r="E237" s="14"/>
      <c r="F237" s="86" t="s">
        <v>115</v>
      </c>
      <c r="G237" s="4" t="s">
        <v>717</v>
      </c>
      <c r="I237" s="263">
        <v>32500</v>
      </c>
      <c r="J237" s="201">
        <v>37750</v>
      </c>
      <c r="K237" s="304"/>
      <c r="L237" s="305"/>
    </row>
    <row r="238" spans="2:12" x14ac:dyDescent="0.2">
      <c r="B238" s="39" t="s">
        <v>582</v>
      </c>
      <c r="C238" s="12" t="s">
        <v>591</v>
      </c>
      <c r="E238" s="14"/>
      <c r="F238" s="86" t="s">
        <v>117</v>
      </c>
      <c r="G238" s="4" t="s">
        <v>717</v>
      </c>
      <c r="I238" s="263">
        <v>33000</v>
      </c>
      <c r="J238" s="201">
        <v>38000</v>
      </c>
      <c r="K238" s="304"/>
      <c r="L238" s="304"/>
    </row>
    <row r="239" spans="2:12" x14ac:dyDescent="0.2">
      <c r="B239" s="39" t="s">
        <v>371</v>
      </c>
      <c r="C239" s="12" t="s">
        <v>218</v>
      </c>
      <c r="E239" s="14"/>
      <c r="F239" s="86" t="s">
        <v>119</v>
      </c>
      <c r="G239" s="4" t="s">
        <v>717</v>
      </c>
      <c r="I239" s="263">
        <v>1250</v>
      </c>
      <c r="J239" s="201">
        <v>1750</v>
      </c>
      <c r="K239" s="304"/>
      <c r="L239" s="305"/>
    </row>
    <row r="240" spans="2:12" x14ac:dyDescent="0.2">
      <c r="B240" s="39" t="s">
        <v>372</v>
      </c>
      <c r="C240" s="12" t="s">
        <v>219</v>
      </c>
      <c r="E240" s="14"/>
      <c r="F240" s="86" t="s">
        <v>121</v>
      </c>
      <c r="G240" s="4" t="s">
        <v>717</v>
      </c>
      <c r="I240" s="263">
        <v>1300</v>
      </c>
      <c r="J240" s="201">
        <v>1800</v>
      </c>
      <c r="K240" s="304"/>
      <c r="L240" s="305"/>
    </row>
    <row r="241" spans="2:11" x14ac:dyDescent="0.2">
      <c r="K241" s="116"/>
    </row>
    <row r="242" spans="2:11" s="9" customFormat="1" x14ac:dyDescent="0.2">
      <c r="B242" s="52">
        <v>11</v>
      </c>
      <c r="C242" s="50" t="s">
        <v>28</v>
      </c>
      <c r="D242" s="50"/>
      <c r="E242" s="82"/>
      <c r="F242" s="83"/>
      <c r="G242" s="82" t="s">
        <v>62</v>
      </c>
      <c r="H242" s="7"/>
      <c r="I242" s="82"/>
      <c r="J242" s="82"/>
      <c r="K242" s="264"/>
    </row>
    <row r="243" spans="2:11" x14ac:dyDescent="0.2">
      <c r="C243" s="15" t="s">
        <v>163</v>
      </c>
      <c r="D243" s="15"/>
      <c r="K243" s="116"/>
    </row>
    <row r="244" spans="2:11" x14ac:dyDescent="0.2">
      <c r="E244" s="14"/>
      <c r="F244" s="84" t="s">
        <v>67</v>
      </c>
      <c r="G244" s="85" t="s">
        <v>68</v>
      </c>
      <c r="I244" s="84" t="s">
        <v>67</v>
      </c>
      <c r="J244" s="272" t="s">
        <v>68</v>
      </c>
      <c r="K244" s="116"/>
    </row>
    <row r="245" spans="2:11" x14ac:dyDescent="0.2">
      <c r="B245" s="39" t="s">
        <v>373</v>
      </c>
      <c r="C245" s="12" t="s">
        <v>527</v>
      </c>
      <c r="E245" s="14"/>
      <c r="F245" s="86" t="s">
        <v>136</v>
      </c>
      <c r="G245" s="4" t="s">
        <v>717</v>
      </c>
      <c r="I245" s="263" t="s">
        <v>1170</v>
      </c>
      <c r="J245" s="201" t="s">
        <v>1244</v>
      </c>
      <c r="K245" s="116"/>
    </row>
    <row r="246" spans="2:11" x14ac:dyDescent="0.2">
      <c r="B246" s="39" t="s">
        <v>374</v>
      </c>
      <c r="C246" s="12" t="s">
        <v>559</v>
      </c>
      <c r="E246" s="14" t="s">
        <v>15</v>
      </c>
      <c r="F246" s="86" t="s">
        <v>137</v>
      </c>
      <c r="G246" s="4" t="s">
        <v>717</v>
      </c>
      <c r="I246" s="263">
        <v>7500</v>
      </c>
      <c r="J246" s="201">
        <v>8000</v>
      </c>
      <c r="K246" s="116"/>
    </row>
    <row r="247" spans="2:11" x14ac:dyDescent="0.2">
      <c r="B247" s="39" t="s">
        <v>375</v>
      </c>
      <c r="C247" s="12" t="s">
        <v>711</v>
      </c>
      <c r="E247" s="14" t="s">
        <v>15</v>
      </c>
      <c r="F247" s="86" t="s">
        <v>139</v>
      </c>
      <c r="G247" s="4" t="s">
        <v>717</v>
      </c>
      <c r="I247" s="263">
        <v>-125</v>
      </c>
      <c r="J247" s="201">
        <v>-150</v>
      </c>
      <c r="K247" s="116"/>
    </row>
    <row r="248" spans="2:11" x14ac:dyDescent="0.2">
      <c r="B248" s="39" t="s">
        <v>376</v>
      </c>
      <c r="C248" s="12" t="s">
        <v>559</v>
      </c>
      <c r="E248" s="14" t="s">
        <v>17</v>
      </c>
      <c r="F248" s="86" t="s">
        <v>138</v>
      </c>
      <c r="G248" s="4" t="s">
        <v>717</v>
      </c>
      <c r="I248" s="263">
        <v>7500</v>
      </c>
      <c r="J248" s="201">
        <v>8000</v>
      </c>
      <c r="K248" s="116"/>
    </row>
    <row r="249" spans="2:11" x14ac:dyDescent="0.2">
      <c r="B249" s="39" t="s">
        <v>377</v>
      </c>
      <c r="C249" s="12" t="s">
        <v>711</v>
      </c>
      <c r="E249" s="14" t="s">
        <v>17</v>
      </c>
      <c r="F249" s="86" t="s">
        <v>140</v>
      </c>
      <c r="G249" s="4" t="s">
        <v>717</v>
      </c>
      <c r="I249" s="263">
        <v>-175</v>
      </c>
      <c r="J249" s="201">
        <v>-350</v>
      </c>
      <c r="K249" s="116"/>
    </row>
    <row r="250" spans="2:11" x14ac:dyDescent="0.2">
      <c r="E250" s="14"/>
      <c r="K250" s="116"/>
    </row>
    <row r="251" spans="2:11" s="9" customFormat="1" x14ac:dyDescent="0.2">
      <c r="B251" s="52">
        <v>12</v>
      </c>
      <c r="C251" s="50" t="s">
        <v>29</v>
      </c>
      <c r="D251" s="50"/>
      <c r="E251" s="82"/>
      <c r="F251" s="83"/>
      <c r="G251" s="82" t="s">
        <v>62</v>
      </c>
      <c r="H251" s="7"/>
      <c r="I251" s="82"/>
      <c r="J251" s="82"/>
      <c r="K251" s="264"/>
    </row>
    <row r="252" spans="2:11" x14ac:dyDescent="0.2">
      <c r="C252" s="15" t="s">
        <v>16</v>
      </c>
      <c r="D252" s="15"/>
      <c r="K252" s="116"/>
    </row>
    <row r="253" spans="2:11" x14ac:dyDescent="0.2">
      <c r="E253" s="14"/>
      <c r="F253" s="84" t="s">
        <v>67</v>
      </c>
      <c r="G253" s="85" t="s">
        <v>68</v>
      </c>
      <c r="I253" s="84" t="s">
        <v>67</v>
      </c>
      <c r="J253" s="85" t="s">
        <v>68</v>
      </c>
      <c r="K253" s="116"/>
    </row>
    <row r="254" spans="2:11" x14ac:dyDescent="0.2">
      <c r="B254" s="39" t="s">
        <v>378</v>
      </c>
      <c r="C254" s="12" t="s">
        <v>528</v>
      </c>
      <c r="E254" s="14"/>
      <c r="F254" s="86" t="s">
        <v>141</v>
      </c>
      <c r="G254" s="4" t="s">
        <v>717</v>
      </c>
      <c r="I254" s="201" t="s">
        <v>1249</v>
      </c>
      <c r="J254" s="201" t="s">
        <v>1250</v>
      </c>
      <c r="K254" s="116"/>
    </row>
    <row r="255" spans="2:11" x14ac:dyDescent="0.2">
      <c r="B255" s="39" t="s">
        <v>379</v>
      </c>
      <c r="C255" s="12" t="s">
        <v>560</v>
      </c>
      <c r="E255" s="14"/>
      <c r="F255" s="87" t="s">
        <v>142</v>
      </c>
      <c r="G255" s="2" t="s">
        <v>717</v>
      </c>
      <c r="I255" s="201">
        <v>12000</v>
      </c>
      <c r="J255" s="201">
        <v>13000</v>
      </c>
      <c r="K255" s="116"/>
    </row>
    <row r="256" spans="2:11" x14ac:dyDescent="0.2">
      <c r="B256" s="39" t="s">
        <v>380</v>
      </c>
      <c r="C256" s="12" t="s">
        <v>712</v>
      </c>
      <c r="E256" s="14"/>
      <c r="F256" s="87" t="s">
        <v>143</v>
      </c>
      <c r="G256" s="2" t="s">
        <v>717</v>
      </c>
      <c r="I256" s="201">
        <v>-55</v>
      </c>
      <c r="J256" s="201">
        <v>-75</v>
      </c>
      <c r="K256" s="116"/>
    </row>
    <row r="257" spans="2:11" x14ac:dyDescent="0.2">
      <c r="K257" s="116"/>
    </row>
    <row r="258" spans="2:11" s="9" customFormat="1" x14ac:dyDescent="0.2">
      <c r="B258" s="52">
        <v>13</v>
      </c>
      <c r="C258" s="50" t="s">
        <v>30</v>
      </c>
      <c r="D258" s="50"/>
      <c r="E258" s="82"/>
      <c r="F258" s="83"/>
      <c r="G258" s="82" t="s">
        <v>62</v>
      </c>
      <c r="H258" s="7"/>
      <c r="I258" s="82"/>
      <c r="J258" s="82"/>
      <c r="K258" s="264"/>
    </row>
    <row r="259" spans="2:11" x14ac:dyDescent="0.2">
      <c r="C259" s="15" t="s">
        <v>163</v>
      </c>
      <c r="D259" s="15"/>
      <c r="K259" s="116"/>
    </row>
    <row r="260" spans="2:11" x14ac:dyDescent="0.2">
      <c r="E260" s="14"/>
      <c r="F260" s="84" t="s">
        <v>67</v>
      </c>
      <c r="G260" s="85" t="s">
        <v>68</v>
      </c>
      <c r="I260" s="84" t="s">
        <v>67</v>
      </c>
      <c r="J260" s="266" t="s">
        <v>68</v>
      </c>
      <c r="K260" s="116"/>
    </row>
    <row r="261" spans="2:11" x14ac:dyDescent="0.2">
      <c r="B261" s="39" t="s">
        <v>381</v>
      </c>
      <c r="C261" s="12" t="s">
        <v>570</v>
      </c>
      <c r="E261" s="14"/>
      <c r="F261" s="86" t="s">
        <v>636</v>
      </c>
      <c r="G261" s="4" t="s">
        <v>717</v>
      </c>
      <c r="I261" s="201" t="s">
        <v>1171</v>
      </c>
      <c r="J261" s="201" t="s">
        <v>1251</v>
      </c>
      <c r="K261" s="116"/>
    </row>
    <row r="262" spans="2:11" x14ac:dyDescent="0.2">
      <c r="B262" s="39" t="s">
        <v>382</v>
      </c>
      <c r="C262" s="12" t="s">
        <v>559</v>
      </c>
      <c r="E262" s="14" t="s">
        <v>15</v>
      </c>
      <c r="F262" s="87" t="s">
        <v>144</v>
      </c>
      <c r="G262" s="2" t="s">
        <v>717</v>
      </c>
      <c r="I262" s="201">
        <v>7777</v>
      </c>
      <c r="J262" s="201">
        <v>7072</v>
      </c>
      <c r="K262" s="116"/>
    </row>
    <row r="263" spans="2:11" x14ac:dyDescent="0.2">
      <c r="B263" s="39" t="s">
        <v>383</v>
      </c>
      <c r="C263" s="12" t="s">
        <v>711</v>
      </c>
      <c r="E263" s="14" t="s">
        <v>15</v>
      </c>
      <c r="F263" s="87" t="s">
        <v>146</v>
      </c>
      <c r="G263" s="2" t="s">
        <v>717</v>
      </c>
      <c r="I263" s="201">
        <v>-35</v>
      </c>
      <c r="J263" s="201">
        <v>-45</v>
      </c>
      <c r="K263" s="116"/>
    </row>
    <row r="264" spans="2:11" x14ac:dyDescent="0.2">
      <c r="B264" s="39" t="s">
        <v>384</v>
      </c>
      <c r="C264" s="12" t="s">
        <v>559</v>
      </c>
      <c r="E264" s="14" t="s">
        <v>17</v>
      </c>
      <c r="F264" s="87" t="s">
        <v>145</v>
      </c>
      <c r="G264" s="2" t="s">
        <v>717</v>
      </c>
      <c r="I264" s="201">
        <v>7778</v>
      </c>
      <c r="J264" s="201">
        <v>7073</v>
      </c>
      <c r="K264" s="116"/>
    </row>
    <row r="265" spans="2:11" x14ac:dyDescent="0.2">
      <c r="B265" s="39" t="s">
        <v>385</v>
      </c>
      <c r="C265" s="12" t="s">
        <v>711</v>
      </c>
      <c r="E265" s="14" t="s">
        <v>17</v>
      </c>
      <c r="F265" s="87" t="s">
        <v>147</v>
      </c>
      <c r="G265" s="2" t="s">
        <v>717</v>
      </c>
      <c r="I265" s="201">
        <v>-36</v>
      </c>
      <c r="J265" s="201">
        <v>-46</v>
      </c>
      <c r="K265" s="116"/>
    </row>
    <row r="266" spans="2:11" x14ac:dyDescent="0.2">
      <c r="E266" s="14"/>
      <c r="K266" s="116"/>
    </row>
    <row r="267" spans="2:11" s="9" customFormat="1" x14ac:dyDescent="0.2">
      <c r="B267" s="52">
        <v>14</v>
      </c>
      <c r="C267" s="50" t="s">
        <v>31</v>
      </c>
      <c r="D267" s="50"/>
      <c r="E267" s="82"/>
      <c r="F267" s="83"/>
      <c r="G267" s="82" t="s">
        <v>62</v>
      </c>
      <c r="H267" s="7"/>
      <c r="I267" s="82"/>
      <c r="J267" s="82"/>
      <c r="K267" s="264"/>
    </row>
    <row r="268" spans="2:11" x14ac:dyDescent="0.2">
      <c r="C268" s="15" t="s">
        <v>16</v>
      </c>
      <c r="D268" s="15"/>
      <c r="K268" s="116"/>
    </row>
    <row r="269" spans="2:11" x14ac:dyDescent="0.2">
      <c r="E269" s="14"/>
      <c r="F269" s="84" t="s">
        <v>67</v>
      </c>
      <c r="G269" s="85" t="s">
        <v>68</v>
      </c>
      <c r="I269" s="84" t="s">
        <v>67</v>
      </c>
      <c r="J269" s="266" t="s">
        <v>68</v>
      </c>
      <c r="K269" s="116"/>
    </row>
    <row r="270" spans="2:11" x14ac:dyDescent="0.2">
      <c r="B270" s="39" t="s">
        <v>386</v>
      </c>
      <c r="C270" s="12" t="s">
        <v>571</v>
      </c>
      <c r="E270" s="14"/>
      <c r="F270" s="86" t="s">
        <v>148</v>
      </c>
      <c r="G270" s="4" t="s">
        <v>717</v>
      </c>
      <c r="I270" s="201" t="s">
        <v>1194</v>
      </c>
      <c r="J270" s="201" t="s">
        <v>1252</v>
      </c>
      <c r="K270" s="116"/>
    </row>
    <row r="271" spans="2:11" x14ac:dyDescent="0.2">
      <c r="B271" s="39" t="s">
        <v>387</v>
      </c>
      <c r="C271" s="12" t="s">
        <v>561</v>
      </c>
      <c r="E271" s="14"/>
      <c r="F271" s="87" t="s">
        <v>149</v>
      </c>
      <c r="G271" s="2" t="s">
        <v>717</v>
      </c>
      <c r="I271" s="201">
        <v>7196</v>
      </c>
      <c r="J271" s="201">
        <v>7296</v>
      </c>
      <c r="K271" s="116"/>
    </row>
    <row r="272" spans="2:11" x14ac:dyDescent="0.2">
      <c r="B272" s="39" t="s">
        <v>388</v>
      </c>
      <c r="C272" s="12" t="s">
        <v>683</v>
      </c>
      <c r="E272" s="14"/>
      <c r="F272" s="87" t="s">
        <v>150</v>
      </c>
      <c r="G272" s="2" t="s">
        <v>717</v>
      </c>
      <c r="I272" s="201">
        <v>-125</v>
      </c>
      <c r="J272" s="201">
        <v>-150</v>
      </c>
      <c r="K272" s="116"/>
    </row>
    <row r="274" spans="2:11" s="38" customFormat="1" x14ac:dyDescent="0.25">
      <c r="B274" s="100" t="s">
        <v>466</v>
      </c>
      <c r="C274" s="101"/>
      <c r="D274" s="101"/>
      <c r="E274" s="102"/>
      <c r="F274" s="101"/>
      <c r="G274" s="101"/>
      <c r="H274" s="101"/>
      <c r="I274" s="101"/>
      <c r="J274" s="101"/>
      <c r="K274" s="101"/>
    </row>
    <row r="275" spans="2:11" x14ac:dyDescent="0.2">
      <c r="C275" s="24" t="s">
        <v>182</v>
      </c>
      <c r="D275" s="24"/>
    </row>
    <row r="276" spans="2:11" ht="15" customHeight="1" x14ac:dyDescent="0.2">
      <c r="B276" s="58">
        <v>15</v>
      </c>
      <c r="C276" s="42" t="s">
        <v>188</v>
      </c>
      <c r="D276" s="42"/>
      <c r="E276" s="103"/>
      <c r="F276" s="104"/>
    </row>
    <row r="277" spans="2:11" s="144" customFormat="1" ht="15" customHeight="1" x14ac:dyDescent="0.2">
      <c r="B277" s="62" t="s">
        <v>572</v>
      </c>
      <c r="C277" s="34" t="s">
        <v>485</v>
      </c>
      <c r="E277" s="105" t="s">
        <v>806</v>
      </c>
      <c r="G277" s="204">
        <v>1778891</v>
      </c>
      <c r="H277" s="7"/>
      <c r="J277" s="228">
        <f>SUM(I46:K46)</f>
        <v>6000</v>
      </c>
    </row>
    <row r="278" spans="2:11" s="144" customFormat="1" ht="15" customHeight="1" thickBot="1" x14ac:dyDescent="0.25">
      <c r="B278" s="62" t="s">
        <v>637</v>
      </c>
      <c r="C278" s="34" t="s">
        <v>653</v>
      </c>
      <c r="E278" s="105" t="s">
        <v>807</v>
      </c>
      <c r="G278" s="205">
        <v>1778892</v>
      </c>
      <c r="H278" s="7"/>
      <c r="J278" s="228">
        <f>SUM(I47:K47)</f>
        <v>-160</v>
      </c>
    </row>
    <row r="279" spans="2:11" s="144" customFormat="1" ht="15" customHeight="1" thickBot="1" x14ac:dyDescent="0.25">
      <c r="B279" s="62" t="s">
        <v>638</v>
      </c>
      <c r="C279" s="34" t="s">
        <v>654</v>
      </c>
      <c r="E279" s="13" t="s">
        <v>808</v>
      </c>
      <c r="F279" s="12"/>
      <c r="G279" s="80" t="s">
        <v>250</v>
      </c>
      <c r="H279" s="7"/>
      <c r="I279" s="325">
        <v>1776735</v>
      </c>
      <c r="J279" s="258">
        <f>+J277+J278</f>
        <v>5840</v>
      </c>
    </row>
    <row r="280" spans="2:11" s="12" customFormat="1" ht="13.5" thickTop="1" x14ac:dyDescent="0.2">
      <c r="B280" s="60"/>
      <c r="C280" s="25"/>
      <c r="D280" s="25"/>
      <c r="E280" s="107"/>
      <c r="F280" s="23"/>
      <c r="G280" s="23"/>
      <c r="H280" s="7"/>
    </row>
    <row r="281" spans="2:11" ht="14.25" customHeight="1" x14ac:dyDescent="0.2">
      <c r="B281" s="58">
        <v>16</v>
      </c>
      <c r="C281" s="42" t="s">
        <v>187</v>
      </c>
      <c r="D281" s="42"/>
      <c r="E281" s="73"/>
      <c r="F281" s="104"/>
    </row>
    <row r="282" spans="2:11" s="144" customFormat="1" ht="15" customHeight="1" x14ac:dyDescent="0.2">
      <c r="B282" s="62" t="s">
        <v>573</v>
      </c>
      <c r="C282" s="34" t="s">
        <v>485</v>
      </c>
      <c r="E282" s="108" t="s">
        <v>809</v>
      </c>
      <c r="G282" s="204">
        <v>1778893</v>
      </c>
      <c r="H282" s="7"/>
      <c r="J282" s="228">
        <f>SUM(I55:K55)</f>
        <v>450</v>
      </c>
    </row>
    <row r="283" spans="2:11" s="144" customFormat="1" ht="15" customHeight="1" thickBot="1" x14ac:dyDescent="0.25">
      <c r="B283" s="62" t="s">
        <v>639</v>
      </c>
      <c r="C283" s="34" t="s">
        <v>653</v>
      </c>
      <c r="E283" s="108" t="s">
        <v>810</v>
      </c>
      <c r="G283" s="205">
        <v>1778894</v>
      </c>
      <c r="H283" s="7"/>
      <c r="J283" s="228">
        <f>SUM(I56:K56)</f>
        <v>-180</v>
      </c>
    </row>
    <row r="284" spans="2:11" s="12" customFormat="1" ht="13.5" thickBot="1" x14ac:dyDescent="0.25">
      <c r="B284" s="62" t="s">
        <v>640</v>
      </c>
      <c r="C284" s="34" t="s">
        <v>654</v>
      </c>
      <c r="D284" s="25"/>
      <c r="E284" s="13" t="s">
        <v>811</v>
      </c>
      <c r="G284" s="80" t="s">
        <v>250</v>
      </c>
      <c r="H284" s="7"/>
      <c r="I284" s="325">
        <v>1776738</v>
      </c>
      <c r="J284" s="258">
        <f>+J282+J283</f>
        <v>270</v>
      </c>
    </row>
    <row r="285" spans="2:11" s="12" customFormat="1" ht="13.5" thickTop="1" x14ac:dyDescent="0.2">
      <c r="B285" s="60"/>
      <c r="C285" s="25"/>
      <c r="D285" s="25"/>
      <c r="E285" s="107"/>
      <c r="H285" s="7"/>
    </row>
    <row r="286" spans="2:11" ht="14.25" customHeight="1" x14ac:dyDescent="0.2">
      <c r="B286" s="58">
        <v>17</v>
      </c>
      <c r="C286" s="42" t="s">
        <v>207</v>
      </c>
      <c r="D286" s="42"/>
      <c r="E286" s="73"/>
    </row>
    <row r="287" spans="2:11" x14ac:dyDescent="0.2">
      <c r="B287" s="62" t="s">
        <v>389</v>
      </c>
      <c r="C287" s="25" t="s">
        <v>473</v>
      </c>
      <c r="D287" s="25"/>
      <c r="E287" s="109" t="s">
        <v>734</v>
      </c>
      <c r="F287" s="110"/>
      <c r="G287" s="106">
        <v>1778697</v>
      </c>
      <c r="J287" s="227">
        <f>SUM(I64:K64)</f>
        <v>1050</v>
      </c>
    </row>
    <row r="288" spans="2:11" x14ac:dyDescent="0.2">
      <c r="B288" s="59" t="s">
        <v>390</v>
      </c>
      <c r="C288" s="25" t="s">
        <v>592</v>
      </c>
      <c r="D288" s="25"/>
      <c r="E288" s="111" t="s">
        <v>745</v>
      </c>
      <c r="F288" s="106">
        <v>1778705</v>
      </c>
      <c r="I288" s="227">
        <f>SUM(I66:K66)</f>
        <v>37100</v>
      </c>
    </row>
    <row r="289" spans="2:10" x14ac:dyDescent="0.2">
      <c r="B289" s="59" t="s">
        <v>391</v>
      </c>
      <c r="C289" s="25" t="s">
        <v>589</v>
      </c>
      <c r="D289" s="25"/>
      <c r="E289" s="111" t="s">
        <v>735</v>
      </c>
      <c r="F289" s="106">
        <v>1778702</v>
      </c>
      <c r="I289" s="227">
        <f>SUM(I65:K65)</f>
        <v>33550</v>
      </c>
    </row>
    <row r="290" spans="2:10" x14ac:dyDescent="0.2">
      <c r="B290" s="59" t="s">
        <v>392</v>
      </c>
      <c r="C290" s="34" t="s">
        <v>474</v>
      </c>
      <c r="D290" s="34"/>
      <c r="E290" s="111" t="s">
        <v>746</v>
      </c>
      <c r="F290" s="106">
        <v>1778706</v>
      </c>
      <c r="I290" s="227">
        <f>SUM(I67:K67)</f>
        <v>30000</v>
      </c>
    </row>
    <row r="291" spans="2:10" ht="13.5" thickBot="1" x14ac:dyDescent="0.25">
      <c r="B291" s="59" t="s">
        <v>393</v>
      </c>
      <c r="C291" s="34" t="s">
        <v>475</v>
      </c>
      <c r="D291" s="34"/>
      <c r="E291" s="111" t="s">
        <v>747</v>
      </c>
      <c r="F291" s="112">
        <v>1778709</v>
      </c>
      <c r="I291" s="227">
        <f>SUM(I68:K68)</f>
        <v>27500</v>
      </c>
    </row>
    <row r="292" spans="2:10" ht="15" customHeight="1" thickBot="1" x14ac:dyDescent="0.25">
      <c r="B292" s="59" t="s">
        <v>394</v>
      </c>
      <c r="C292" s="25" t="s">
        <v>554</v>
      </c>
      <c r="D292" s="25"/>
      <c r="E292" s="113" t="s">
        <v>748</v>
      </c>
      <c r="F292" s="80" t="s">
        <v>250</v>
      </c>
      <c r="G292" s="112">
        <v>1778711</v>
      </c>
      <c r="J292" s="228">
        <f>+I288-I289-I290+I291</f>
        <v>1050</v>
      </c>
    </row>
    <row r="293" spans="2:10" ht="13.5" thickBot="1" x14ac:dyDescent="0.25">
      <c r="B293" s="59" t="s">
        <v>395</v>
      </c>
      <c r="C293" s="26" t="s">
        <v>556</v>
      </c>
      <c r="D293" s="26"/>
      <c r="E293" s="113" t="s">
        <v>749</v>
      </c>
      <c r="F293" s="114"/>
      <c r="G293" s="80" t="s">
        <v>250</v>
      </c>
      <c r="I293" s="325">
        <v>1776739</v>
      </c>
      <c r="J293" s="230">
        <f>+J292+J287</f>
        <v>2100</v>
      </c>
    </row>
    <row r="294" spans="2:10" s="12" customFormat="1" x14ac:dyDescent="0.2">
      <c r="B294" s="60"/>
      <c r="C294" s="25"/>
      <c r="D294" s="25"/>
      <c r="E294" s="13"/>
      <c r="H294" s="7"/>
    </row>
    <row r="295" spans="2:10" ht="13.5" customHeight="1" x14ac:dyDescent="0.2">
      <c r="B295" s="58">
        <v>18</v>
      </c>
      <c r="C295" s="42" t="s">
        <v>183</v>
      </c>
      <c r="D295" s="42"/>
      <c r="E295" s="73"/>
      <c r="F295" s="115" t="s">
        <v>184</v>
      </c>
      <c r="G295" s="116"/>
    </row>
    <row r="296" spans="2:10" x14ac:dyDescent="0.2">
      <c r="B296" s="62" t="s">
        <v>396</v>
      </c>
      <c r="C296" s="25" t="s">
        <v>476</v>
      </c>
      <c r="D296" s="25"/>
      <c r="E296" s="113" t="s">
        <v>750</v>
      </c>
      <c r="F296" s="117"/>
      <c r="G296" s="106">
        <v>1778724</v>
      </c>
      <c r="J296" s="227">
        <f>IF(I21&gt;=2020," ",SUM(I75:K75)+SUM(I81:K81))</f>
        <v>2400</v>
      </c>
    </row>
    <row r="297" spans="2:10" x14ac:dyDescent="0.2">
      <c r="B297" s="59" t="s">
        <v>397</v>
      </c>
      <c r="C297" s="25" t="s">
        <v>592</v>
      </c>
      <c r="D297" s="25"/>
      <c r="E297" s="111" t="s">
        <v>751</v>
      </c>
      <c r="F297" s="106">
        <v>1778717</v>
      </c>
      <c r="G297" s="38"/>
      <c r="I297" s="227">
        <f>IF(I21&gt;=2020," ",SUM(I83:K83))</f>
        <v>63500</v>
      </c>
    </row>
    <row r="298" spans="2:10" x14ac:dyDescent="0.2">
      <c r="B298" s="59" t="s">
        <v>398</v>
      </c>
      <c r="C298" s="25" t="s">
        <v>589</v>
      </c>
      <c r="D298" s="25"/>
      <c r="E298" s="111" t="s">
        <v>752</v>
      </c>
      <c r="F298" s="106">
        <v>1778716</v>
      </c>
      <c r="G298" s="38"/>
      <c r="I298" s="227">
        <f>IF(I21&gt;=2020," ",SUM(I82:K82))</f>
        <v>65000</v>
      </c>
    </row>
    <row r="299" spans="2:10" x14ac:dyDescent="0.2">
      <c r="B299" s="59" t="s">
        <v>399</v>
      </c>
      <c r="C299" s="25" t="s">
        <v>477</v>
      </c>
      <c r="D299" s="25"/>
      <c r="E299" s="111" t="s">
        <v>753</v>
      </c>
      <c r="F299" s="106">
        <v>1778718</v>
      </c>
      <c r="G299" s="38"/>
      <c r="I299" s="227">
        <f>IF(I21&gt;=2020," ",SUM(I84:K84))</f>
        <v>68000</v>
      </c>
    </row>
    <row r="300" spans="2:10" ht="13.5" thickBot="1" x14ac:dyDescent="0.25">
      <c r="B300" s="59" t="s">
        <v>400</v>
      </c>
      <c r="C300" s="25" t="s">
        <v>478</v>
      </c>
      <c r="D300" s="25"/>
      <c r="E300" s="111" t="s">
        <v>754</v>
      </c>
      <c r="F300" s="112">
        <v>1778719</v>
      </c>
      <c r="G300" s="38"/>
      <c r="I300" s="227">
        <f>IF(I21&gt;=2020," ",(SUM(I85:K85)))</f>
        <v>4800</v>
      </c>
    </row>
    <row r="301" spans="2:10" ht="14.25" customHeight="1" thickBot="1" x14ac:dyDescent="0.25">
      <c r="B301" s="59" t="s">
        <v>401</v>
      </c>
      <c r="C301" s="25" t="s">
        <v>479</v>
      </c>
      <c r="D301" s="25"/>
      <c r="E301" s="113" t="s">
        <v>755</v>
      </c>
      <c r="F301" s="80" t="s">
        <v>250</v>
      </c>
      <c r="G301" s="112">
        <v>1778721</v>
      </c>
      <c r="J301" s="227">
        <f>IF(I21&gt;=2020," ",+I297-I298-I299+I300)</f>
        <v>-64700</v>
      </c>
    </row>
    <row r="302" spans="2:10" ht="14.45" customHeight="1" thickBot="1" x14ac:dyDescent="0.25">
      <c r="B302" s="59" t="s">
        <v>402</v>
      </c>
      <c r="C302" s="27" t="s">
        <v>183</v>
      </c>
      <c r="D302" s="27"/>
      <c r="E302" s="113" t="s">
        <v>756</v>
      </c>
      <c r="F302" s="118"/>
      <c r="G302" s="80" t="s">
        <v>250</v>
      </c>
      <c r="I302" s="325">
        <v>1776740</v>
      </c>
      <c r="J302" s="229">
        <f>IF(I21&gt;=2020," ",+J296+J301)</f>
        <v>-62300</v>
      </c>
    </row>
    <row r="303" spans="2:10" s="12" customFormat="1" x14ac:dyDescent="0.2">
      <c r="B303" s="60"/>
      <c r="C303" s="25"/>
      <c r="D303" s="25"/>
      <c r="E303" s="13"/>
      <c r="H303" s="7"/>
    </row>
    <row r="304" spans="2:10" x14ac:dyDescent="0.2">
      <c r="B304" s="58">
        <v>19</v>
      </c>
      <c r="C304" s="43" t="s">
        <v>196</v>
      </c>
      <c r="D304" s="43"/>
      <c r="E304" s="73"/>
      <c r="F304" s="115" t="s">
        <v>185</v>
      </c>
    </row>
    <row r="305" spans="2:10" x14ac:dyDescent="0.2">
      <c r="B305" s="62" t="s">
        <v>403</v>
      </c>
      <c r="C305" s="51"/>
      <c r="D305" s="51"/>
      <c r="E305" s="119" t="s">
        <v>757</v>
      </c>
      <c r="F305" s="120"/>
      <c r="G305" s="38"/>
      <c r="I305" s="325">
        <v>1776756</v>
      </c>
      <c r="J305" s="207" t="str">
        <f>IF(I21&gt;=2020,SUM(I75:K75)," ")</f>
        <v xml:space="preserve"> </v>
      </c>
    </row>
    <row r="306" spans="2:10" s="12" customFormat="1" x14ac:dyDescent="0.2">
      <c r="B306" s="60"/>
      <c r="C306" s="25"/>
      <c r="D306" s="25"/>
      <c r="E306" s="13"/>
      <c r="F306" s="24"/>
      <c r="G306" s="24"/>
      <c r="H306" s="7"/>
    </row>
    <row r="307" spans="2:10" x14ac:dyDescent="0.2">
      <c r="B307" s="58">
        <v>20</v>
      </c>
      <c r="C307" s="42" t="s">
        <v>186</v>
      </c>
      <c r="D307" s="42"/>
      <c r="E307" s="74"/>
      <c r="F307" s="115" t="s">
        <v>185</v>
      </c>
      <c r="G307" s="38"/>
    </row>
    <row r="308" spans="2:10" x14ac:dyDescent="0.2">
      <c r="B308" s="62" t="s">
        <v>404</v>
      </c>
      <c r="C308" s="25" t="s">
        <v>480</v>
      </c>
      <c r="D308" s="25"/>
      <c r="E308" s="113" t="s">
        <v>758</v>
      </c>
      <c r="F308" s="117"/>
      <c r="G308" s="206">
        <v>1778720</v>
      </c>
      <c r="J308" s="207" t="str">
        <f>IF(I21&gt;=2020,SUM(I81:K81), " ")</f>
        <v xml:space="preserve"> </v>
      </c>
    </row>
    <row r="309" spans="2:10" x14ac:dyDescent="0.2">
      <c r="B309" s="62" t="s">
        <v>405</v>
      </c>
      <c r="C309" s="25" t="s">
        <v>592</v>
      </c>
      <c r="D309" s="25"/>
      <c r="E309" s="111" t="s">
        <v>751</v>
      </c>
      <c r="F309" s="106">
        <v>1778717</v>
      </c>
      <c r="G309" s="38"/>
      <c r="I309" s="227" t="str">
        <f>IF(I21&gt;=2020,SUM(I83:K83)," ")</f>
        <v xml:space="preserve"> </v>
      </c>
    </row>
    <row r="310" spans="2:10" x14ac:dyDescent="0.2">
      <c r="B310" s="62" t="s">
        <v>406</v>
      </c>
      <c r="C310" s="25" t="s">
        <v>589</v>
      </c>
      <c r="D310" s="25"/>
      <c r="E310" s="111" t="s">
        <v>752</v>
      </c>
      <c r="F310" s="106">
        <v>1778716</v>
      </c>
      <c r="G310" s="38"/>
      <c r="I310" s="227" t="str">
        <f>IF(I21&gt;=2020,SUM(I82:K82)," ")</f>
        <v xml:space="preserve"> </v>
      </c>
    </row>
    <row r="311" spans="2:10" x14ac:dyDescent="0.2">
      <c r="B311" s="62" t="s">
        <v>407</v>
      </c>
      <c r="C311" s="25" t="s">
        <v>477</v>
      </c>
      <c r="D311" s="25"/>
      <c r="E311" s="111" t="s">
        <v>753</v>
      </c>
      <c r="F311" s="106">
        <v>1778718</v>
      </c>
      <c r="G311" s="38"/>
      <c r="I311" s="227" t="str">
        <f>IF(I21&gt;=2020,SUM(I84:K84)," ")</f>
        <v xml:space="preserve"> </v>
      </c>
    </row>
    <row r="312" spans="2:10" ht="13.5" thickBot="1" x14ac:dyDescent="0.25">
      <c r="B312" s="62" t="s">
        <v>408</v>
      </c>
      <c r="C312" s="25" t="s">
        <v>478</v>
      </c>
      <c r="D312" s="25"/>
      <c r="E312" s="111" t="s">
        <v>754</v>
      </c>
      <c r="F312" s="112">
        <v>1778719</v>
      </c>
      <c r="G312" s="38"/>
      <c r="I312" s="227" t="str">
        <f>IF(I21&gt;=2020,SUM(I85:K85)," ")</f>
        <v xml:space="preserve"> </v>
      </c>
    </row>
    <row r="313" spans="2:10" ht="14.25" customHeight="1" thickBot="1" x14ac:dyDescent="0.25">
      <c r="B313" s="62" t="s">
        <v>409</v>
      </c>
      <c r="C313" s="25" t="s">
        <v>554</v>
      </c>
      <c r="D313" s="25"/>
      <c r="E313" s="113" t="s">
        <v>759</v>
      </c>
      <c r="F313" s="80" t="s">
        <v>250</v>
      </c>
      <c r="G313" s="112">
        <v>1778721</v>
      </c>
      <c r="J313" s="257" t="str">
        <f>IF(I21&gt;=2020,I309-I310-I311+I312, " ")</f>
        <v xml:space="preserve"> </v>
      </c>
    </row>
    <row r="314" spans="2:10" ht="13.5" thickBot="1" x14ac:dyDescent="0.25">
      <c r="B314" s="62" t="s">
        <v>410</v>
      </c>
      <c r="C314" s="25" t="s">
        <v>489</v>
      </c>
      <c r="D314" s="25"/>
      <c r="E314" s="113" t="s">
        <v>760</v>
      </c>
      <c r="F314" s="118"/>
      <c r="G314" s="80" t="s">
        <v>250</v>
      </c>
      <c r="I314" s="325">
        <v>1776757</v>
      </c>
      <c r="J314" s="229" t="str">
        <f>IF(I21&gt;=2020,+J308+J313," ")</f>
        <v xml:space="preserve"> </v>
      </c>
    </row>
    <row r="315" spans="2:10" x14ac:dyDescent="0.2">
      <c r="B315" s="61"/>
      <c r="C315" s="23"/>
      <c r="D315" s="23"/>
      <c r="E315" s="121"/>
      <c r="F315" s="114"/>
    </row>
    <row r="316" spans="2:10" x14ac:dyDescent="0.2">
      <c r="B316" s="58">
        <v>21</v>
      </c>
      <c r="C316" s="42" t="s">
        <v>189</v>
      </c>
      <c r="D316" s="42"/>
      <c r="E316" s="74"/>
      <c r="F316" s="115"/>
      <c r="G316" s="38"/>
    </row>
    <row r="317" spans="2:10" x14ac:dyDescent="0.2">
      <c r="B317" s="62" t="s">
        <v>411</v>
      </c>
      <c r="C317" s="28" t="s">
        <v>539</v>
      </c>
      <c r="D317" s="28"/>
      <c r="E317" s="359" t="s">
        <v>1290</v>
      </c>
      <c r="F317" s="359"/>
      <c r="G317" s="106" t="s">
        <v>60</v>
      </c>
      <c r="J317" s="207">
        <f>+SUM(I161:K161)+SUM(I164:K164)+SUM(I167:K167)+SUM(I170:K170)+SUM(I173:K173)</f>
        <v>7925</v>
      </c>
    </row>
    <row r="318" spans="2:10" s="12" customFormat="1" x14ac:dyDescent="0.2">
      <c r="B318" s="62"/>
      <c r="C318" s="17"/>
      <c r="D318" s="17"/>
      <c r="E318" s="359"/>
      <c r="F318" s="359"/>
      <c r="G318" s="24"/>
      <c r="H318" s="7"/>
    </row>
    <row r="319" spans="2:10" x14ac:dyDescent="0.2">
      <c r="B319" s="62" t="s">
        <v>412</v>
      </c>
      <c r="C319" s="25" t="s">
        <v>592</v>
      </c>
      <c r="D319" s="25"/>
      <c r="E319" s="111" t="s">
        <v>812</v>
      </c>
      <c r="F319" s="106" t="s">
        <v>227</v>
      </c>
      <c r="G319" s="38"/>
      <c r="I319" s="201">
        <f>SUM(I131:K131)</f>
        <v>408800</v>
      </c>
    </row>
    <row r="320" spans="2:10" x14ac:dyDescent="0.2">
      <c r="B320" s="62" t="s">
        <v>413</v>
      </c>
      <c r="C320" s="25" t="s">
        <v>589</v>
      </c>
      <c r="D320" s="25"/>
      <c r="E320" s="111" t="s">
        <v>813</v>
      </c>
      <c r="F320" s="106" t="s">
        <v>226</v>
      </c>
      <c r="G320" s="38"/>
      <c r="I320" s="201">
        <f>SUM(I116:K116)</f>
        <v>408800</v>
      </c>
    </row>
    <row r="321" spans="2:10" x14ac:dyDescent="0.2">
      <c r="B321" s="62" t="s">
        <v>414</v>
      </c>
      <c r="C321" s="34" t="s">
        <v>474</v>
      </c>
      <c r="D321" s="34"/>
      <c r="E321" s="111" t="s">
        <v>814</v>
      </c>
      <c r="F321" s="106" t="s">
        <v>228</v>
      </c>
      <c r="G321" s="38"/>
      <c r="I321" s="201">
        <f>SUM(I121:K121)</f>
        <v>420000</v>
      </c>
    </row>
    <row r="322" spans="2:10" x14ac:dyDescent="0.2">
      <c r="B322" s="62" t="s">
        <v>415</v>
      </c>
      <c r="C322" s="34" t="s">
        <v>475</v>
      </c>
      <c r="D322" s="34"/>
      <c r="E322" s="111" t="s">
        <v>815</v>
      </c>
      <c r="F322" s="106" t="s">
        <v>229</v>
      </c>
      <c r="G322" s="38"/>
      <c r="I322" s="232">
        <f>SUM(I126:K126)</f>
        <v>420000</v>
      </c>
    </row>
    <row r="323" spans="2:10" ht="13.5" thickBot="1" x14ac:dyDescent="0.25">
      <c r="B323" s="62" t="s">
        <v>416</v>
      </c>
      <c r="C323" s="81" t="s">
        <v>684</v>
      </c>
      <c r="D323" s="25"/>
      <c r="E323" s="328" t="s">
        <v>1207</v>
      </c>
      <c r="F323" s="112" t="s">
        <v>675</v>
      </c>
      <c r="I323" s="201">
        <f>SUM(I133:K133)</f>
        <v>0</v>
      </c>
    </row>
    <row r="324" spans="2:10" ht="14.25" customHeight="1" thickBot="1" x14ac:dyDescent="0.25">
      <c r="B324" s="62" t="s">
        <v>417</v>
      </c>
      <c r="C324" s="28" t="s">
        <v>481</v>
      </c>
      <c r="D324" s="28"/>
      <c r="E324" s="165" t="s">
        <v>767</v>
      </c>
      <c r="F324" s="80" t="s">
        <v>250</v>
      </c>
      <c r="G324" s="112" t="s">
        <v>230</v>
      </c>
      <c r="I324" s="231"/>
      <c r="J324" s="262">
        <f>+I319-I320-I321+I322-I323</f>
        <v>0</v>
      </c>
    </row>
    <row r="325" spans="2:10" ht="14.25" customHeight="1" thickBot="1" x14ac:dyDescent="0.25">
      <c r="B325" s="67" t="s">
        <v>705</v>
      </c>
      <c r="C325" s="33" t="s">
        <v>488</v>
      </c>
      <c r="D325" s="29"/>
      <c r="E325" s="173" t="s">
        <v>768</v>
      </c>
      <c r="F325" s="122"/>
      <c r="G325" s="80" t="s">
        <v>250</v>
      </c>
      <c r="I325" s="325" t="s">
        <v>1221</v>
      </c>
      <c r="J325" s="229">
        <f>+J317+J324</f>
        <v>7925</v>
      </c>
    </row>
    <row r="326" spans="2:10" s="7" customFormat="1" x14ac:dyDescent="0.2">
      <c r="B326" s="62"/>
      <c r="C326" s="30"/>
      <c r="D326" s="30"/>
      <c r="E326" s="123"/>
      <c r="F326" s="124"/>
      <c r="G326" s="125"/>
    </row>
    <row r="327" spans="2:10" ht="14.25" customHeight="1" x14ac:dyDescent="0.2">
      <c r="B327" s="58">
        <v>22</v>
      </c>
      <c r="C327" s="42" t="s">
        <v>190</v>
      </c>
      <c r="D327" s="42"/>
      <c r="E327" s="74"/>
      <c r="F327" s="126"/>
      <c r="G327" s="127"/>
    </row>
    <row r="328" spans="2:10" ht="13.5" thickBot="1" x14ac:dyDescent="0.25">
      <c r="B328" s="62" t="s">
        <v>418</v>
      </c>
      <c r="C328" s="25" t="s">
        <v>539</v>
      </c>
      <c r="D328" s="25"/>
      <c r="E328" s="1" t="s">
        <v>769</v>
      </c>
      <c r="F328" s="1"/>
      <c r="G328" s="106">
        <v>1777409</v>
      </c>
      <c r="I328" s="231"/>
      <c r="J328" s="262">
        <f>SUM(I199:K199)+SUM(I201:K201)+SUM(I203:K203)+SUM(I205:K205)+SUM(I207:K207)</f>
        <v>60900</v>
      </c>
    </row>
    <row r="329" spans="2:10" s="12" customFormat="1" x14ac:dyDescent="0.2">
      <c r="B329" s="62"/>
      <c r="C329" s="24"/>
      <c r="D329" s="24"/>
      <c r="E329" s="1"/>
      <c r="F329" s="1"/>
      <c r="H329" s="7"/>
    </row>
    <row r="330" spans="2:10" x14ac:dyDescent="0.2">
      <c r="B330" s="62" t="s">
        <v>419</v>
      </c>
      <c r="C330" s="25" t="s">
        <v>592</v>
      </c>
      <c r="D330" s="25"/>
      <c r="E330" s="329" t="s">
        <v>773</v>
      </c>
      <c r="F330" s="106">
        <v>1778753</v>
      </c>
      <c r="I330" s="201">
        <f>SUM(I192:K192)</f>
        <v>3045000</v>
      </c>
    </row>
    <row r="331" spans="2:10" x14ac:dyDescent="0.2">
      <c r="B331" s="62" t="s">
        <v>420</v>
      </c>
      <c r="C331" s="25" t="s">
        <v>589</v>
      </c>
      <c r="D331" s="25"/>
      <c r="E331" s="164" t="s">
        <v>771</v>
      </c>
      <c r="F331" s="106">
        <v>1778752</v>
      </c>
      <c r="I331" s="201">
        <f>SUM(I189:K189)</f>
        <v>2990000</v>
      </c>
    </row>
    <row r="332" spans="2:10" x14ac:dyDescent="0.2">
      <c r="B332" s="62" t="s">
        <v>421</v>
      </c>
      <c r="C332" s="25" t="s">
        <v>482</v>
      </c>
      <c r="D332" s="25"/>
      <c r="E332" s="329" t="s">
        <v>770</v>
      </c>
      <c r="F332" s="106">
        <v>1778754</v>
      </c>
      <c r="I332" s="201">
        <f>SUM(I190:K190)</f>
        <v>0</v>
      </c>
    </row>
    <row r="333" spans="2:10" x14ac:dyDescent="0.2">
      <c r="B333" s="62" t="s">
        <v>422</v>
      </c>
      <c r="C333" s="25" t="s">
        <v>483</v>
      </c>
      <c r="D333" s="25"/>
      <c r="E333" s="329" t="s">
        <v>772</v>
      </c>
      <c r="F333" s="106">
        <v>1778755</v>
      </c>
      <c r="I333" s="232">
        <f>SUM(I191:K191)</f>
        <v>0</v>
      </c>
    </row>
    <row r="334" spans="2:10" ht="13.5" thickBot="1" x14ac:dyDescent="0.25">
      <c r="B334" s="62" t="s">
        <v>423</v>
      </c>
      <c r="C334" s="81" t="s">
        <v>678</v>
      </c>
      <c r="D334" s="25"/>
      <c r="E334" s="328" t="s">
        <v>774</v>
      </c>
      <c r="F334" s="112">
        <v>1779147</v>
      </c>
      <c r="I334" s="201">
        <f>SUM(I195:K195)</f>
        <v>75000</v>
      </c>
    </row>
    <row r="335" spans="2:10" ht="14.25" customHeight="1" thickBot="1" x14ac:dyDescent="0.25">
      <c r="B335" s="62" t="s">
        <v>424</v>
      </c>
      <c r="C335" s="25" t="s">
        <v>481</v>
      </c>
      <c r="D335" s="360" t="s">
        <v>775</v>
      </c>
      <c r="E335" s="360"/>
      <c r="F335" s="80" t="s">
        <v>250</v>
      </c>
      <c r="G335" s="128">
        <v>1778756</v>
      </c>
      <c r="H335" s="224"/>
      <c r="I335" s="231"/>
      <c r="J335" s="261">
        <f>+I330-I331-I332+I333-I334</f>
        <v>-20000</v>
      </c>
    </row>
    <row r="336" spans="2:10" ht="14.45" customHeight="1" thickBot="1" x14ac:dyDescent="0.25">
      <c r="B336" s="62" t="s">
        <v>706</v>
      </c>
      <c r="C336" s="27" t="s">
        <v>555</v>
      </c>
      <c r="D336" s="27"/>
      <c r="E336" s="174" t="s">
        <v>776</v>
      </c>
      <c r="F336" s="130"/>
      <c r="G336" s="80" t="s">
        <v>250</v>
      </c>
      <c r="H336" s="223"/>
      <c r="I336" s="325">
        <v>1776742</v>
      </c>
      <c r="J336" s="229">
        <f>+J328+J335</f>
        <v>40900</v>
      </c>
    </row>
    <row r="337" spans="2:10" s="12" customFormat="1" x14ac:dyDescent="0.2">
      <c r="B337" s="57"/>
      <c r="E337" s="13"/>
      <c r="H337" s="216"/>
    </row>
    <row r="338" spans="2:10" s="12" customFormat="1" ht="14.45" customHeight="1" x14ac:dyDescent="0.2">
      <c r="B338" s="58">
        <v>23</v>
      </c>
      <c r="C338" s="42" t="s">
        <v>191</v>
      </c>
      <c r="D338" s="42"/>
      <c r="E338" s="74"/>
      <c r="F338" s="42"/>
      <c r="H338" s="216"/>
    </row>
    <row r="339" spans="2:10" x14ac:dyDescent="0.2">
      <c r="B339" s="62" t="s">
        <v>425</v>
      </c>
      <c r="C339" s="25" t="s">
        <v>592</v>
      </c>
      <c r="D339" s="25"/>
      <c r="F339" s="132" t="s">
        <v>777</v>
      </c>
      <c r="G339" s="131">
        <v>1778740</v>
      </c>
      <c r="H339" s="224"/>
      <c r="I339" s="201">
        <f>SUM(I214:K214)</f>
        <v>131000</v>
      </c>
    </row>
    <row r="340" spans="2:10" x14ac:dyDescent="0.2">
      <c r="B340" s="62" t="s">
        <v>426</v>
      </c>
      <c r="C340" s="25" t="s">
        <v>589</v>
      </c>
      <c r="D340" s="25"/>
      <c r="F340" s="132" t="s">
        <v>778</v>
      </c>
      <c r="G340" s="131">
        <v>1778739</v>
      </c>
      <c r="H340" s="224"/>
      <c r="I340" s="201">
        <f>SUM(I213:K213)</f>
        <v>129000</v>
      </c>
    </row>
    <row r="341" spans="2:10" x14ac:dyDescent="0.2">
      <c r="B341" s="62" t="s">
        <v>427</v>
      </c>
      <c r="C341" s="34" t="s">
        <v>474</v>
      </c>
      <c r="D341" s="34"/>
      <c r="F341" s="132" t="s">
        <v>779</v>
      </c>
      <c r="G341" s="131">
        <v>1778745</v>
      </c>
      <c r="H341" s="224"/>
      <c r="I341" s="232">
        <f>SUM(I215:K215)</f>
        <v>10800</v>
      </c>
    </row>
    <row r="342" spans="2:10" ht="13.5" thickBot="1" x14ac:dyDescent="0.25">
      <c r="B342" s="62" t="s">
        <v>428</v>
      </c>
      <c r="C342" s="32" t="s">
        <v>484</v>
      </c>
      <c r="D342" s="32"/>
      <c r="F342" s="132" t="s">
        <v>780</v>
      </c>
      <c r="G342" s="128">
        <v>1778746</v>
      </c>
      <c r="H342" s="224"/>
      <c r="I342" s="201">
        <f>SUM(I216:K216)</f>
        <v>7800</v>
      </c>
    </row>
    <row r="343" spans="2:10" ht="14.45" customHeight="1" thickBot="1" x14ac:dyDescent="0.25">
      <c r="B343" s="62" t="s">
        <v>429</v>
      </c>
      <c r="C343" s="27" t="s">
        <v>490</v>
      </c>
      <c r="D343" s="27"/>
      <c r="F343" s="121" t="s">
        <v>781</v>
      </c>
      <c r="G343" s="80" t="s">
        <v>250</v>
      </c>
      <c r="H343" s="223"/>
      <c r="I343" s="325">
        <v>1776743</v>
      </c>
      <c r="J343" s="229">
        <f>+I339-I340-I341+I342</f>
        <v>-1000</v>
      </c>
    </row>
    <row r="344" spans="2:10" s="8" customFormat="1" x14ac:dyDescent="0.2">
      <c r="B344" s="62"/>
      <c r="C344" s="31"/>
      <c r="D344" s="31"/>
      <c r="E344" s="133"/>
      <c r="F344" s="134"/>
    </row>
    <row r="345" spans="2:10" s="8" customFormat="1" x14ac:dyDescent="0.2">
      <c r="B345" s="58">
        <v>24</v>
      </c>
      <c r="C345" s="42" t="s">
        <v>192</v>
      </c>
      <c r="D345" s="42"/>
      <c r="E345" s="74"/>
      <c r="F345" s="42"/>
    </row>
    <row r="346" spans="2:10" x14ac:dyDescent="0.2">
      <c r="B346" s="62" t="s">
        <v>430</v>
      </c>
      <c r="C346" s="25" t="s">
        <v>590</v>
      </c>
      <c r="D346" s="25"/>
      <c r="F346" s="332" t="s">
        <v>783</v>
      </c>
      <c r="G346" s="131">
        <v>1778747</v>
      </c>
      <c r="H346" s="224"/>
      <c r="I346" s="201">
        <f>SUM(I223:K223)</f>
        <v>58000</v>
      </c>
    </row>
    <row r="347" spans="2:10" x14ac:dyDescent="0.2">
      <c r="B347" s="62" t="s">
        <v>431</v>
      </c>
      <c r="C347" s="25" t="s">
        <v>586</v>
      </c>
      <c r="D347" s="25"/>
      <c r="F347" s="332" t="s">
        <v>782</v>
      </c>
      <c r="G347" s="131">
        <v>1778715</v>
      </c>
      <c r="H347" s="224"/>
      <c r="I347" s="201">
        <f>SUM(I222:K222)</f>
        <v>56000</v>
      </c>
    </row>
    <row r="348" spans="2:10" x14ac:dyDescent="0.2">
      <c r="B348" s="62" t="s">
        <v>432</v>
      </c>
      <c r="C348" s="34" t="s">
        <v>474</v>
      </c>
      <c r="D348" s="34"/>
      <c r="F348" s="332" t="s">
        <v>784</v>
      </c>
      <c r="G348" s="131">
        <v>1778750</v>
      </c>
      <c r="H348" s="224"/>
      <c r="I348" s="232">
        <f>SUM(I224:K224)</f>
        <v>4500</v>
      </c>
    </row>
    <row r="349" spans="2:10" x14ac:dyDescent="0.2">
      <c r="B349" s="62" t="s">
        <v>433</v>
      </c>
      <c r="C349" s="32" t="s">
        <v>484</v>
      </c>
      <c r="D349" s="32"/>
      <c r="F349" s="332" t="s">
        <v>1208</v>
      </c>
      <c r="G349" s="131">
        <v>1778751</v>
      </c>
      <c r="H349" s="224"/>
      <c r="I349" s="201">
        <f>SUM(I225:K225)</f>
        <v>2500</v>
      </c>
    </row>
    <row r="350" spans="2:10" ht="14.45" customHeight="1" thickBot="1" x14ac:dyDescent="0.25">
      <c r="B350" s="62" t="s">
        <v>434</v>
      </c>
      <c r="C350" s="33" t="s">
        <v>491</v>
      </c>
      <c r="D350" s="33"/>
      <c r="F350" s="121" t="s">
        <v>785</v>
      </c>
      <c r="G350" s="80" t="s">
        <v>250</v>
      </c>
      <c r="H350" s="223"/>
      <c r="I350" s="325">
        <v>1776744</v>
      </c>
      <c r="J350" s="229">
        <f>+I346-I347-I348+I349</f>
        <v>0</v>
      </c>
    </row>
    <row r="351" spans="2:10" ht="14.45" customHeight="1" x14ac:dyDescent="0.2">
      <c r="C351" s="31"/>
      <c r="D351" s="31"/>
      <c r="E351" s="133"/>
      <c r="F351" s="134"/>
    </row>
    <row r="352" spans="2:10" ht="14.45" customHeight="1" x14ac:dyDescent="0.2">
      <c r="B352" s="58">
        <v>25</v>
      </c>
      <c r="C352" s="44" t="s">
        <v>193</v>
      </c>
      <c r="D352" s="44"/>
      <c r="E352" s="103"/>
      <c r="F352" s="44"/>
    </row>
    <row r="353" spans="2:15" s="12" customFormat="1" x14ac:dyDescent="0.2">
      <c r="B353" s="62" t="s">
        <v>435</v>
      </c>
      <c r="C353" s="34" t="s">
        <v>485</v>
      </c>
      <c r="D353" s="34"/>
      <c r="E353" s="121" t="s">
        <v>786</v>
      </c>
      <c r="G353" s="131" t="s">
        <v>245</v>
      </c>
      <c r="H353" s="224"/>
      <c r="I353" s="260"/>
      <c r="J353" s="268">
        <f>SUM(I231:K231)</f>
        <v>850</v>
      </c>
    </row>
    <row r="354" spans="2:15" x14ac:dyDescent="0.2">
      <c r="B354" s="62" t="s">
        <v>436</v>
      </c>
      <c r="C354" s="25" t="s">
        <v>592</v>
      </c>
      <c r="D354" s="25"/>
      <c r="E354" s="342" t="s">
        <v>1260</v>
      </c>
      <c r="F354" s="106" t="s">
        <v>209</v>
      </c>
      <c r="I354" s="337">
        <f>SUM(I233:J233)</f>
        <v>70250</v>
      </c>
    </row>
    <row r="355" spans="2:15" x14ac:dyDescent="0.2">
      <c r="B355" s="62" t="s">
        <v>437</v>
      </c>
      <c r="C355" s="25" t="s">
        <v>589</v>
      </c>
      <c r="D355" s="25"/>
      <c r="E355" s="342" t="s">
        <v>1261</v>
      </c>
      <c r="F355" s="106" t="s">
        <v>208</v>
      </c>
      <c r="I355" s="337">
        <f>SUM(I232:J232)</f>
        <v>69500</v>
      </c>
    </row>
    <row r="356" spans="2:15" x14ac:dyDescent="0.2">
      <c r="B356" s="62" t="s">
        <v>438</v>
      </c>
      <c r="C356" s="34" t="s">
        <v>474</v>
      </c>
      <c r="D356" s="34"/>
      <c r="E356" s="342" t="s">
        <v>1262</v>
      </c>
      <c r="F356" s="106" t="s">
        <v>210</v>
      </c>
      <c r="I356" s="343">
        <f>SUM(I234:J234)</f>
        <v>3000</v>
      </c>
    </row>
    <row r="357" spans="2:15" ht="13.5" thickBot="1" x14ac:dyDescent="0.25">
      <c r="B357" s="62" t="s">
        <v>439</v>
      </c>
      <c r="C357" s="34" t="s">
        <v>475</v>
      </c>
      <c r="D357" s="34"/>
      <c r="E357" s="342" t="s">
        <v>1263</v>
      </c>
      <c r="F357" s="112" t="s">
        <v>211</v>
      </c>
      <c r="I357" s="344">
        <f>SUM(I235:J235)</f>
        <v>3100</v>
      </c>
    </row>
    <row r="358" spans="2:15" ht="14.45" customHeight="1" thickBot="1" x14ac:dyDescent="0.25">
      <c r="B358" s="62" t="s">
        <v>440</v>
      </c>
      <c r="C358" s="34" t="s">
        <v>486</v>
      </c>
      <c r="D358" s="34"/>
      <c r="E358" s="121" t="s">
        <v>787</v>
      </c>
      <c r="F358" s="80" t="s">
        <v>250</v>
      </c>
      <c r="G358" s="112" t="s">
        <v>213</v>
      </c>
      <c r="H358" s="152"/>
      <c r="I358" s="261"/>
      <c r="J358" s="259">
        <f>+I354-I355-I356+I357</f>
        <v>850</v>
      </c>
    </row>
    <row r="359" spans="2:15" ht="13.5" thickBot="1" x14ac:dyDescent="0.25">
      <c r="B359" s="62" t="s">
        <v>441</v>
      </c>
      <c r="C359" s="27" t="s">
        <v>492</v>
      </c>
      <c r="D359" s="26"/>
      <c r="E359" s="135" t="s">
        <v>788</v>
      </c>
      <c r="F359" s="122"/>
      <c r="G359" s="80" t="s">
        <v>250</v>
      </c>
      <c r="H359" s="223"/>
      <c r="I359" s="333" t="s">
        <v>1223</v>
      </c>
      <c r="J359" s="229">
        <f>+J353+J358</f>
        <v>1700</v>
      </c>
    </row>
    <row r="361" spans="2:15" x14ac:dyDescent="0.2">
      <c r="B361" s="64">
        <v>26</v>
      </c>
      <c r="C361" s="330" t="s">
        <v>1288</v>
      </c>
      <c r="D361" s="47"/>
      <c r="E361" s="136"/>
      <c r="F361" s="137"/>
      <c r="G361" s="137"/>
      <c r="H361" s="137"/>
      <c r="I361" s="137"/>
      <c r="J361" s="137"/>
      <c r="K361" s="137"/>
      <c r="L361" s="137"/>
      <c r="M361" s="137"/>
      <c r="N361" s="137"/>
      <c r="O361" s="137"/>
    </row>
    <row r="362" spans="2:15" ht="13.5" thickBot="1" x14ac:dyDescent="0.25">
      <c r="B362" s="39" t="s">
        <v>462</v>
      </c>
      <c r="C362" s="14" t="s">
        <v>574</v>
      </c>
      <c r="D362" s="46" t="s">
        <v>816</v>
      </c>
      <c r="E362" s="3"/>
      <c r="G362" s="331" t="s">
        <v>1218</v>
      </c>
      <c r="I362" s="233">
        <f>+J279+J284+J293+(IF(J302= " ",0,+J302))+J325+J336+J343+J350+J359</f>
        <v>-4565</v>
      </c>
    </row>
    <row r="363" spans="2:15" ht="13.5" thickBot="1" x14ac:dyDescent="0.25">
      <c r="C363" s="14" t="s">
        <v>575</v>
      </c>
      <c r="D363" s="46" t="s">
        <v>817</v>
      </c>
      <c r="E363" s="3"/>
      <c r="G363" s="331" t="s">
        <v>1218</v>
      </c>
      <c r="I363" s="233">
        <f>+J279+J284+J293+(IF(J305= " ",0,+J305))+(IF(J314= " ",0,+J314))+J325+J336+J343+J350+J359</f>
        <v>57735</v>
      </c>
      <c r="J363" s="207">
        <f>IF(I21&gt;=2020,I363,I362)</f>
        <v>-4565</v>
      </c>
    </row>
    <row r="364" spans="2:15" s="38" customFormat="1" x14ac:dyDescent="0.25">
      <c r="B364" s="100" t="s">
        <v>469</v>
      </c>
      <c r="C364" s="138"/>
      <c r="D364" s="138"/>
      <c r="E364" s="139"/>
      <c r="F364" s="138"/>
      <c r="G364" s="138"/>
      <c r="H364" s="138"/>
      <c r="I364" s="138"/>
      <c r="J364" s="138"/>
      <c r="K364" s="138"/>
      <c r="L364" s="138"/>
      <c r="M364" s="138"/>
      <c r="N364" s="138"/>
      <c r="O364" s="138"/>
    </row>
    <row r="365" spans="2:15" x14ac:dyDescent="0.2">
      <c r="C365" s="35" t="s">
        <v>182</v>
      </c>
      <c r="D365" s="35"/>
    </row>
    <row r="366" spans="2:15" s="6" customFormat="1" ht="14.45" customHeight="1" x14ac:dyDescent="0.25">
      <c r="B366" s="58">
        <v>27</v>
      </c>
      <c r="C366" s="42" t="s">
        <v>494</v>
      </c>
      <c r="D366" s="42"/>
      <c r="E366" s="73"/>
      <c r="F366" s="65"/>
      <c r="H366" s="11"/>
    </row>
    <row r="367" spans="2:15" s="144" customFormat="1" ht="14.45" customHeight="1" x14ac:dyDescent="0.2">
      <c r="B367" s="39" t="s">
        <v>442</v>
      </c>
      <c r="C367" s="27" t="s">
        <v>561</v>
      </c>
      <c r="E367" s="140" t="s">
        <v>791</v>
      </c>
      <c r="F367" s="78" t="s">
        <v>641</v>
      </c>
      <c r="H367" s="221"/>
      <c r="I367" s="201">
        <f>SUM(I246:K246)</f>
        <v>15500</v>
      </c>
      <c r="J367" s="3"/>
    </row>
    <row r="368" spans="2:15" s="144" customFormat="1" ht="14.45" customHeight="1" thickBot="1" x14ac:dyDescent="0.25">
      <c r="B368" s="39" t="s">
        <v>655</v>
      </c>
      <c r="C368" s="27" t="s">
        <v>663</v>
      </c>
      <c r="E368" s="140" t="s">
        <v>792</v>
      </c>
      <c r="F368" s="79" t="s">
        <v>643</v>
      </c>
      <c r="H368" s="221"/>
      <c r="I368" s="201">
        <f>SUM(I247:K247)</f>
        <v>-275</v>
      </c>
      <c r="J368" s="3"/>
    </row>
    <row r="369" spans="2:10" s="11" customFormat="1" ht="14.45" customHeight="1" thickBot="1" x14ac:dyDescent="0.25">
      <c r="B369" s="39" t="s">
        <v>656</v>
      </c>
      <c r="C369" s="27" t="s">
        <v>664</v>
      </c>
      <c r="D369" s="65"/>
      <c r="E369" s="140" t="s">
        <v>793</v>
      </c>
      <c r="F369" s="80" t="s">
        <v>250</v>
      </c>
      <c r="G369" s="106" t="s">
        <v>132</v>
      </c>
      <c r="H369" s="152"/>
      <c r="I369" s="3"/>
      <c r="J369" s="229">
        <f>+I367-I368</f>
        <v>15775</v>
      </c>
    </row>
    <row r="370" spans="2:10" s="6" customFormat="1" ht="14.45" customHeight="1" x14ac:dyDescent="0.25">
      <c r="B370" s="58">
        <v>28</v>
      </c>
      <c r="C370" s="42" t="s">
        <v>495</v>
      </c>
      <c r="D370" s="42"/>
      <c r="E370" s="73"/>
      <c r="F370" s="65"/>
      <c r="H370" s="11"/>
    </row>
    <row r="371" spans="2:10" s="144" customFormat="1" ht="14.45" customHeight="1" x14ac:dyDescent="0.2">
      <c r="B371" s="39" t="s">
        <v>443</v>
      </c>
      <c r="C371" s="27" t="s">
        <v>561</v>
      </c>
      <c r="E371" s="140" t="s">
        <v>794</v>
      </c>
      <c r="F371" s="78">
        <v>1778897</v>
      </c>
      <c r="H371" s="221"/>
      <c r="I371" s="201">
        <f>SUM(I255:K255)</f>
        <v>25000</v>
      </c>
      <c r="J371" s="3"/>
    </row>
    <row r="372" spans="2:10" s="144" customFormat="1" ht="14.45" customHeight="1" thickBot="1" x14ac:dyDescent="0.25">
      <c r="B372" s="39" t="s">
        <v>657</v>
      </c>
      <c r="C372" s="27" t="s">
        <v>663</v>
      </c>
      <c r="E372" s="140" t="s">
        <v>795</v>
      </c>
      <c r="F372" s="79">
        <v>1778898</v>
      </c>
      <c r="H372" s="221"/>
      <c r="I372" s="201">
        <f>SUM(I256:K256)</f>
        <v>-130</v>
      </c>
      <c r="J372" s="3"/>
    </row>
    <row r="373" spans="2:10" s="6" customFormat="1" ht="14.45" customHeight="1" thickBot="1" x14ac:dyDescent="0.25">
      <c r="B373" s="39" t="s">
        <v>658</v>
      </c>
      <c r="C373" s="27" t="s">
        <v>665</v>
      </c>
      <c r="D373" s="65"/>
      <c r="E373" s="140" t="s">
        <v>796</v>
      </c>
      <c r="F373" s="80" t="s">
        <v>250</v>
      </c>
      <c r="G373" s="106">
        <v>1776748</v>
      </c>
      <c r="H373" s="152"/>
      <c r="I373" s="3"/>
      <c r="J373" s="229">
        <f>+I371-I372</f>
        <v>25130</v>
      </c>
    </row>
    <row r="374" spans="2:10" s="11" customFormat="1" ht="14.45" customHeight="1" x14ac:dyDescent="0.25">
      <c r="B374" s="58">
        <v>29</v>
      </c>
      <c r="C374" s="42" t="s">
        <v>493</v>
      </c>
      <c r="D374" s="43"/>
      <c r="E374" s="73"/>
      <c r="F374" s="65"/>
    </row>
    <row r="375" spans="2:10" s="144" customFormat="1" ht="14.45" customHeight="1" x14ac:dyDescent="0.2">
      <c r="B375" s="39" t="s">
        <v>444</v>
      </c>
      <c r="C375" s="27" t="s">
        <v>561</v>
      </c>
      <c r="E375" s="140" t="s">
        <v>797</v>
      </c>
      <c r="F375" s="78" t="s">
        <v>645</v>
      </c>
      <c r="H375" s="221"/>
      <c r="I375" s="201">
        <f>SUM(I262:K262)</f>
        <v>14849</v>
      </c>
      <c r="J375" s="3"/>
    </row>
    <row r="376" spans="2:10" s="144" customFormat="1" ht="14.45" customHeight="1" thickBot="1" x14ac:dyDescent="0.25">
      <c r="B376" s="39" t="s">
        <v>659</v>
      </c>
      <c r="C376" s="27" t="s">
        <v>663</v>
      </c>
      <c r="E376" s="140" t="s">
        <v>798</v>
      </c>
      <c r="F376" s="79" t="s">
        <v>647</v>
      </c>
      <c r="H376" s="221"/>
      <c r="I376" s="201">
        <f>SUM(I263:K263)</f>
        <v>-80</v>
      </c>
      <c r="J376" s="3"/>
    </row>
    <row r="377" spans="2:10" s="6" customFormat="1" ht="14.45" customHeight="1" thickBot="1" x14ac:dyDescent="0.25">
      <c r="B377" s="39" t="s">
        <v>660</v>
      </c>
      <c r="C377" s="27" t="s">
        <v>666</v>
      </c>
      <c r="D377" s="65"/>
      <c r="E377" s="140" t="s">
        <v>799</v>
      </c>
      <c r="F377" s="80" t="s">
        <v>250</v>
      </c>
      <c r="G377" s="106" t="s">
        <v>134</v>
      </c>
      <c r="H377" s="152"/>
      <c r="I377" s="3"/>
      <c r="J377" s="229">
        <f>+I375-I376</f>
        <v>14929</v>
      </c>
    </row>
    <row r="378" spans="2:10" s="6" customFormat="1" ht="14.45" customHeight="1" x14ac:dyDescent="0.25">
      <c r="B378" s="58">
        <v>30</v>
      </c>
      <c r="C378" s="43" t="s">
        <v>496</v>
      </c>
      <c r="D378" s="43"/>
      <c r="E378" s="73"/>
      <c r="F378" s="65"/>
      <c r="H378" s="11"/>
    </row>
    <row r="379" spans="2:10" s="144" customFormat="1" ht="14.45" customHeight="1" x14ac:dyDescent="0.2">
      <c r="B379" s="39" t="s">
        <v>445</v>
      </c>
      <c r="C379" s="27" t="s">
        <v>561</v>
      </c>
      <c r="E379" s="140" t="s">
        <v>800</v>
      </c>
      <c r="F379" s="78">
        <v>1778901</v>
      </c>
      <c r="H379" s="221"/>
      <c r="I379" s="201">
        <f>SUM(I271:K271)</f>
        <v>14492</v>
      </c>
      <c r="J379" s="3"/>
    </row>
    <row r="380" spans="2:10" s="144" customFormat="1" ht="14.45" customHeight="1" thickBot="1" x14ac:dyDescent="0.25">
      <c r="B380" s="39" t="s">
        <v>661</v>
      </c>
      <c r="C380" s="27" t="s">
        <v>663</v>
      </c>
      <c r="E380" s="140" t="s">
        <v>801</v>
      </c>
      <c r="F380" s="79">
        <v>1778902</v>
      </c>
      <c r="H380" s="221"/>
      <c r="I380" s="201">
        <f>SUM(I272:K272)</f>
        <v>-275</v>
      </c>
      <c r="J380" s="3"/>
    </row>
    <row r="381" spans="2:10" ht="13.5" thickBot="1" x14ac:dyDescent="0.25">
      <c r="B381" s="39" t="s">
        <v>662</v>
      </c>
      <c r="C381" s="27" t="s">
        <v>667</v>
      </c>
      <c r="E381" s="140" t="s">
        <v>802</v>
      </c>
      <c r="F381" s="80" t="s">
        <v>250</v>
      </c>
      <c r="G381" s="106">
        <v>1776750</v>
      </c>
      <c r="H381" s="152"/>
      <c r="J381" s="229">
        <f>+I379-I380</f>
        <v>14767</v>
      </c>
    </row>
    <row r="382" spans="2:10" s="12" customFormat="1" x14ac:dyDescent="0.2">
      <c r="B382" s="46"/>
      <c r="E382" s="13"/>
      <c r="H382" s="216"/>
    </row>
    <row r="383" spans="2:10" x14ac:dyDescent="0.2">
      <c r="B383" s="63">
        <v>31</v>
      </c>
      <c r="C383" s="330" t="s">
        <v>1289</v>
      </c>
      <c r="D383" s="47"/>
      <c r="E383" s="75"/>
      <c r="F383" s="47"/>
    </row>
    <row r="384" spans="2:10" ht="13.5" thickBot="1" x14ac:dyDescent="0.25">
      <c r="B384" s="39" t="s">
        <v>446</v>
      </c>
      <c r="E384" s="141"/>
      <c r="F384" s="142" t="s">
        <v>803</v>
      </c>
      <c r="I384" s="325" t="s">
        <v>1219</v>
      </c>
      <c r="J384" s="230">
        <f>+J369+J373+J377+J381</f>
        <v>70601</v>
      </c>
    </row>
    <row r="385" spans="2:10" s="12" customFormat="1" x14ac:dyDescent="0.2">
      <c r="B385" s="46"/>
      <c r="E385" s="13"/>
      <c r="H385" s="216"/>
    </row>
    <row r="386" spans="2:10" s="38" customFormat="1" x14ac:dyDescent="0.25">
      <c r="B386" s="100" t="s">
        <v>471</v>
      </c>
      <c r="C386" s="101"/>
      <c r="D386" s="101"/>
      <c r="E386" s="102"/>
      <c r="F386" s="101"/>
      <c r="G386" s="101"/>
      <c r="H386" s="222"/>
    </row>
    <row r="387" spans="2:10" s="12" customFormat="1" x14ac:dyDescent="0.2">
      <c r="B387" s="57"/>
      <c r="C387" s="36" t="s">
        <v>194</v>
      </c>
      <c r="D387" s="36"/>
      <c r="E387" s="13"/>
      <c r="H387" s="216"/>
    </row>
    <row r="388" spans="2:10" ht="14.25" customHeight="1" x14ac:dyDescent="0.2">
      <c r="B388" s="58">
        <v>32</v>
      </c>
      <c r="C388" s="43" t="s">
        <v>189</v>
      </c>
      <c r="D388" s="43"/>
      <c r="E388" s="73"/>
      <c r="F388" s="43"/>
    </row>
    <row r="389" spans="2:10" x14ac:dyDescent="0.2">
      <c r="B389" s="62" t="s">
        <v>447</v>
      </c>
      <c r="C389" s="25" t="s">
        <v>539</v>
      </c>
      <c r="D389" s="25"/>
      <c r="E389" s="1" t="s">
        <v>818</v>
      </c>
      <c r="F389" s="1"/>
      <c r="G389" s="106" t="s">
        <v>61</v>
      </c>
      <c r="H389" s="152"/>
      <c r="J389" s="207">
        <f>SUM(I162:K162)+SUM(I165:K165)+SUM(I168:K168)+SUM(I171:K171)+SUM(I174:K174)</f>
        <v>5900</v>
      </c>
    </row>
    <row r="390" spans="2:10" s="12" customFormat="1" x14ac:dyDescent="0.2">
      <c r="B390" s="62"/>
      <c r="C390" s="24"/>
      <c r="D390" s="24"/>
      <c r="E390" s="1"/>
      <c r="F390" s="1"/>
      <c r="H390" s="216"/>
    </row>
    <row r="391" spans="2:10" x14ac:dyDescent="0.2">
      <c r="B391" s="62" t="s">
        <v>448</v>
      </c>
      <c r="C391" s="25" t="s">
        <v>577</v>
      </c>
      <c r="D391" s="25"/>
      <c r="E391" s="164" t="s">
        <v>819</v>
      </c>
      <c r="F391" s="106" t="s">
        <v>222</v>
      </c>
      <c r="G391" s="38"/>
      <c r="H391" s="45"/>
      <c r="I391" s="201">
        <f>SUM(I155:K155)</f>
        <v>408800</v>
      </c>
    </row>
    <row r="392" spans="2:10" x14ac:dyDescent="0.2">
      <c r="B392" s="62" t="s">
        <v>449</v>
      </c>
      <c r="C392" s="25" t="s">
        <v>576</v>
      </c>
      <c r="D392" s="25"/>
      <c r="E392" s="164" t="s">
        <v>820</v>
      </c>
      <c r="F392" s="106" t="s">
        <v>221</v>
      </c>
      <c r="G392" s="38"/>
      <c r="H392" s="45"/>
      <c r="I392" s="201">
        <f>SUM(I140:K140)</f>
        <v>408800</v>
      </c>
    </row>
    <row r="393" spans="2:10" x14ac:dyDescent="0.2">
      <c r="B393" s="62" t="s">
        <v>450</v>
      </c>
      <c r="C393" s="25" t="s">
        <v>487</v>
      </c>
      <c r="D393" s="25"/>
      <c r="E393" s="164" t="s">
        <v>821</v>
      </c>
      <c r="F393" s="106" t="s">
        <v>223</v>
      </c>
      <c r="G393" s="38"/>
      <c r="H393" s="45"/>
      <c r="I393" s="201">
        <f>SUM(I145:K145)</f>
        <v>331500</v>
      </c>
    </row>
    <row r="394" spans="2:10" x14ac:dyDescent="0.2">
      <c r="B394" s="62" t="s">
        <v>451</v>
      </c>
      <c r="C394" s="25" t="s">
        <v>483</v>
      </c>
      <c r="D394" s="25"/>
      <c r="E394" s="164" t="s">
        <v>822</v>
      </c>
      <c r="F394" s="106" t="s">
        <v>224</v>
      </c>
      <c r="G394" s="38"/>
      <c r="H394" s="45"/>
      <c r="I394" s="201">
        <f>SUM(I150:K150)</f>
        <v>331500</v>
      </c>
    </row>
    <row r="395" spans="2:10" ht="13.5" thickBot="1" x14ac:dyDescent="0.25">
      <c r="B395" s="62" t="s">
        <v>452</v>
      </c>
      <c r="C395" s="81" t="s">
        <v>684</v>
      </c>
      <c r="D395" s="25"/>
      <c r="E395" s="329" t="s">
        <v>1209</v>
      </c>
      <c r="F395" s="112" t="s">
        <v>674</v>
      </c>
      <c r="I395" s="201">
        <f>SUM(I157:K157)</f>
        <v>0</v>
      </c>
    </row>
    <row r="396" spans="2:10" ht="13.5" thickBot="1" x14ac:dyDescent="0.25">
      <c r="B396" s="62" t="s">
        <v>453</v>
      </c>
      <c r="C396" s="25" t="s">
        <v>486</v>
      </c>
      <c r="D396" s="25"/>
      <c r="E396" s="165" t="s">
        <v>823</v>
      </c>
      <c r="F396" s="80" t="s">
        <v>250</v>
      </c>
      <c r="G396" s="112" t="s">
        <v>225</v>
      </c>
      <c r="H396" s="152"/>
      <c r="I396" s="231"/>
      <c r="J396" s="230">
        <f>+I391-I392-I393+I394-I395</f>
        <v>0</v>
      </c>
    </row>
    <row r="397" spans="2:10" ht="14.25" customHeight="1" thickBot="1" x14ac:dyDescent="0.25">
      <c r="B397" s="62" t="s">
        <v>707</v>
      </c>
      <c r="C397" s="26" t="s">
        <v>463</v>
      </c>
      <c r="D397" s="26"/>
      <c r="E397" s="166" t="s">
        <v>824</v>
      </c>
      <c r="G397" s="80" t="s">
        <v>250</v>
      </c>
      <c r="H397" s="223"/>
      <c r="I397" s="325" t="s">
        <v>1222</v>
      </c>
      <c r="J397" s="230">
        <f>+J389+J396</f>
        <v>5900</v>
      </c>
    </row>
    <row r="398" spans="2:10" s="7" customFormat="1" x14ac:dyDescent="0.2">
      <c r="B398" s="62"/>
      <c r="C398" s="30"/>
      <c r="D398" s="30"/>
      <c r="E398" s="123"/>
      <c r="F398" s="124"/>
      <c r="G398" s="125"/>
      <c r="H398" s="125"/>
    </row>
    <row r="399" spans="2:10" s="7" customFormat="1" x14ac:dyDescent="0.2">
      <c r="B399" s="58">
        <v>33</v>
      </c>
      <c r="C399" s="42" t="s">
        <v>193</v>
      </c>
      <c r="D399" s="42"/>
      <c r="E399" s="74"/>
      <c r="F399" s="42"/>
      <c r="G399" s="125"/>
      <c r="H399" s="125"/>
    </row>
    <row r="400" spans="2:10" s="12" customFormat="1" x14ac:dyDescent="0.2">
      <c r="B400" s="62" t="s">
        <v>454</v>
      </c>
      <c r="C400" s="34" t="s">
        <v>485</v>
      </c>
      <c r="D400" s="34"/>
      <c r="E400" s="165" t="s">
        <v>825</v>
      </c>
      <c r="G400" s="106" t="s">
        <v>246</v>
      </c>
      <c r="H400" s="152"/>
      <c r="I400" s="3"/>
      <c r="J400" s="207">
        <f>SUM(I236:K236)</f>
        <v>850</v>
      </c>
    </row>
    <row r="401" spans="2:10" x14ac:dyDescent="0.2">
      <c r="B401" s="62" t="s">
        <v>455</v>
      </c>
      <c r="C401" s="12" t="s">
        <v>581</v>
      </c>
      <c r="E401" s="164" t="s">
        <v>826</v>
      </c>
      <c r="F401" s="106" t="s">
        <v>215</v>
      </c>
      <c r="G401" s="38"/>
      <c r="H401" s="45"/>
      <c r="I401" s="201">
        <f>SUM(I238:K238)</f>
        <v>71000</v>
      </c>
      <c r="J401" s="12"/>
    </row>
    <row r="402" spans="2:10" x14ac:dyDescent="0.2">
      <c r="B402" s="62" t="s">
        <v>456</v>
      </c>
      <c r="C402" s="12" t="s">
        <v>576</v>
      </c>
      <c r="E402" s="164" t="s">
        <v>827</v>
      </c>
      <c r="F402" s="106" t="s">
        <v>214</v>
      </c>
      <c r="G402" s="38"/>
      <c r="H402" s="45"/>
      <c r="I402" s="201">
        <f>SUM(I237:K237)</f>
        <v>70250</v>
      </c>
    </row>
    <row r="403" spans="2:10" x14ac:dyDescent="0.2">
      <c r="B403" s="62" t="s">
        <v>457</v>
      </c>
      <c r="C403" s="34" t="s">
        <v>553</v>
      </c>
      <c r="D403" s="34"/>
      <c r="E403" s="164" t="s">
        <v>828</v>
      </c>
      <c r="F403" s="106" t="s">
        <v>216</v>
      </c>
      <c r="G403" s="38"/>
      <c r="H403" s="45"/>
      <c r="I403" s="201">
        <f>SUM(I239:K239)</f>
        <v>3000</v>
      </c>
    </row>
    <row r="404" spans="2:10" ht="13.5" thickBot="1" x14ac:dyDescent="0.25">
      <c r="B404" s="62" t="s">
        <v>458</v>
      </c>
      <c r="C404" s="34" t="s">
        <v>483</v>
      </c>
      <c r="D404" s="34"/>
      <c r="E404" s="164" t="s">
        <v>829</v>
      </c>
      <c r="F404" s="112" t="s">
        <v>217</v>
      </c>
      <c r="G404" s="38"/>
      <c r="H404" s="45"/>
      <c r="I404" s="201">
        <f>SUM(I240:K240)</f>
        <v>3100</v>
      </c>
    </row>
    <row r="405" spans="2:10" ht="14.45" customHeight="1" thickBot="1" x14ac:dyDescent="0.25">
      <c r="B405" s="62" t="s">
        <v>459</v>
      </c>
      <c r="C405" s="34" t="s">
        <v>554</v>
      </c>
      <c r="D405" s="34"/>
      <c r="E405" s="167" t="s">
        <v>830</v>
      </c>
      <c r="F405" s="80" t="s">
        <v>250</v>
      </c>
      <c r="G405" s="112" t="s">
        <v>212</v>
      </c>
      <c r="H405" s="152"/>
      <c r="I405" s="231"/>
      <c r="J405" s="230">
        <f>+I401-I402-I403+I404</f>
        <v>850</v>
      </c>
    </row>
    <row r="406" spans="2:10" ht="13.5" thickBot="1" x14ac:dyDescent="0.25">
      <c r="B406" s="62" t="s">
        <v>460</v>
      </c>
      <c r="C406" s="27" t="s">
        <v>467</v>
      </c>
      <c r="D406" s="27"/>
      <c r="E406" s="168" t="s">
        <v>831</v>
      </c>
      <c r="F406" s="149"/>
      <c r="G406" s="80" t="s">
        <v>250</v>
      </c>
      <c r="H406" s="223"/>
      <c r="I406" s="325" t="s">
        <v>1224</v>
      </c>
      <c r="J406" s="230">
        <f>+J400+J405</f>
        <v>1700</v>
      </c>
    </row>
    <row r="407" spans="2:10" s="12" customFormat="1" x14ac:dyDescent="0.2">
      <c r="B407" s="46"/>
      <c r="E407" s="13"/>
      <c r="H407" s="216"/>
      <c r="I407" s="3"/>
    </row>
    <row r="408" spans="2:10" x14ac:dyDescent="0.2">
      <c r="B408" s="63">
        <v>34</v>
      </c>
      <c r="C408" s="330" t="s">
        <v>1286</v>
      </c>
      <c r="D408" s="47"/>
      <c r="E408" s="75"/>
      <c r="F408" s="47"/>
      <c r="G408" s="47"/>
      <c r="H408" s="47"/>
      <c r="I408" s="47"/>
      <c r="J408" s="47"/>
    </row>
    <row r="409" spans="2:10" ht="13.5" thickBot="1" x14ac:dyDescent="0.25">
      <c r="B409" s="39" t="s">
        <v>461</v>
      </c>
      <c r="F409" s="12" t="s">
        <v>832</v>
      </c>
      <c r="I409" s="331" t="s">
        <v>1217</v>
      </c>
      <c r="J409" s="208">
        <f>+J397+J406</f>
        <v>7600</v>
      </c>
    </row>
    <row r="410" spans="2:10" s="12" customFormat="1" x14ac:dyDescent="0.2">
      <c r="B410" s="46"/>
      <c r="E410" s="13"/>
      <c r="H410" s="216"/>
    </row>
    <row r="411" spans="2:10" s="38" customFormat="1" x14ac:dyDescent="0.25">
      <c r="B411" s="100" t="s">
        <v>472</v>
      </c>
      <c r="C411" s="138"/>
      <c r="D411" s="138"/>
      <c r="E411" s="139"/>
      <c r="F411" s="138"/>
      <c r="G411" s="138"/>
      <c r="H411" s="138"/>
      <c r="I411" s="138"/>
      <c r="J411" s="138"/>
    </row>
    <row r="412" spans="2:10" x14ac:dyDescent="0.2">
      <c r="C412" s="37"/>
      <c r="D412" s="37"/>
      <c r="G412" s="38"/>
      <c r="H412" s="45"/>
    </row>
    <row r="413" spans="2:10" s="6" customFormat="1" x14ac:dyDescent="0.25">
      <c r="B413" s="58">
        <v>35</v>
      </c>
      <c r="C413" s="42" t="s">
        <v>494</v>
      </c>
      <c r="D413" s="43"/>
      <c r="E413" s="73"/>
      <c r="F413" s="73"/>
      <c r="G413" s="73"/>
      <c r="H413" s="73"/>
      <c r="I413" s="73"/>
      <c r="J413" s="73"/>
    </row>
    <row r="414" spans="2:10" s="144" customFormat="1" ht="14.45" customHeight="1" x14ac:dyDescent="0.2">
      <c r="B414" s="39" t="s">
        <v>464</v>
      </c>
      <c r="C414" s="27" t="s">
        <v>561</v>
      </c>
      <c r="E414" s="140" t="s">
        <v>833</v>
      </c>
      <c r="F414" s="78" t="s">
        <v>642</v>
      </c>
      <c r="H414" s="221"/>
      <c r="I414" s="201">
        <f>SUM(I248:K248)</f>
        <v>15500</v>
      </c>
      <c r="J414" s="3"/>
    </row>
    <row r="415" spans="2:10" s="144" customFormat="1" ht="14.45" customHeight="1" thickBot="1" x14ac:dyDescent="0.25">
      <c r="B415" s="39" t="s">
        <v>713</v>
      </c>
      <c r="C415" s="27" t="s">
        <v>663</v>
      </c>
      <c r="E415" s="140" t="s">
        <v>834</v>
      </c>
      <c r="F415" s="79" t="s">
        <v>644</v>
      </c>
      <c r="H415" s="221"/>
      <c r="I415" s="201">
        <f>SUM(I249:K249)</f>
        <v>-525</v>
      </c>
      <c r="J415" s="3"/>
    </row>
    <row r="416" spans="2:10" s="11" customFormat="1" ht="13.5" thickBot="1" x14ac:dyDescent="0.25">
      <c r="B416" s="62" t="s">
        <v>714</v>
      </c>
      <c r="C416" s="27" t="s">
        <v>664</v>
      </c>
      <c r="D416" s="65"/>
      <c r="E416" s="140" t="s">
        <v>835</v>
      </c>
      <c r="F416" s="80" t="s">
        <v>250</v>
      </c>
      <c r="G416" s="106" t="s">
        <v>133</v>
      </c>
      <c r="H416" s="152"/>
      <c r="I416" s="231"/>
      <c r="J416" s="230">
        <f>+I414-I415</f>
        <v>16025</v>
      </c>
    </row>
    <row r="417" spans="2:10" s="6" customFormat="1" x14ac:dyDescent="0.25">
      <c r="B417" s="58">
        <v>36</v>
      </c>
      <c r="C417" s="42" t="s">
        <v>493</v>
      </c>
      <c r="D417" s="43"/>
      <c r="E417" s="169"/>
      <c r="F417" s="150"/>
      <c r="G417" s="185"/>
      <c r="H417" s="152"/>
    </row>
    <row r="418" spans="2:10" s="144" customFormat="1" ht="14.45" customHeight="1" x14ac:dyDescent="0.2">
      <c r="B418" s="39" t="s">
        <v>550</v>
      </c>
      <c r="C418" s="27" t="s">
        <v>561</v>
      </c>
      <c r="E418" s="140" t="s">
        <v>836</v>
      </c>
      <c r="F418" s="78" t="s">
        <v>646</v>
      </c>
      <c r="H418" s="221"/>
      <c r="I418" s="201">
        <f>SUM(I264:K264)</f>
        <v>14851</v>
      </c>
      <c r="J418" s="3"/>
    </row>
    <row r="419" spans="2:10" s="144" customFormat="1" ht="14.45" customHeight="1" thickBot="1" x14ac:dyDescent="0.25">
      <c r="B419" s="39" t="s">
        <v>715</v>
      </c>
      <c r="C419" s="27" t="s">
        <v>663</v>
      </c>
      <c r="E419" s="140" t="s">
        <v>837</v>
      </c>
      <c r="F419" s="79" t="s">
        <v>648</v>
      </c>
      <c r="H419" s="221"/>
      <c r="I419" s="201">
        <f>SUM(I265:K265)</f>
        <v>-82</v>
      </c>
      <c r="J419" s="3"/>
    </row>
    <row r="420" spans="2:10" s="11" customFormat="1" ht="13.5" thickBot="1" x14ac:dyDescent="0.25">
      <c r="B420" s="62" t="s">
        <v>716</v>
      </c>
      <c r="C420" s="27" t="s">
        <v>666</v>
      </c>
      <c r="D420" s="65"/>
      <c r="E420" s="140" t="s">
        <v>838</v>
      </c>
      <c r="F420" s="80" t="s">
        <v>250</v>
      </c>
      <c r="G420" s="112" t="s">
        <v>135</v>
      </c>
      <c r="H420" s="152"/>
      <c r="I420" s="231"/>
      <c r="J420" s="230">
        <f>+I418-I419</f>
        <v>14933</v>
      </c>
    </row>
    <row r="421" spans="2:10" s="11" customFormat="1" x14ac:dyDescent="0.25">
      <c r="B421" s="62"/>
      <c r="C421" s="65"/>
      <c r="D421" s="65"/>
      <c r="E421" s="170"/>
      <c r="F421" s="30"/>
      <c r="G421" s="152"/>
      <c r="H421" s="152"/>
    </row>
    <row r="422" spans="2:10" x14ac:dyDescent="0.2">
      <c r="B422" s="63">
        <v>37</v>
      </c>
      <c r="C422" s="330" t="s">
        <v>1287</v>
      </c>
      <c r="D422" s="47"/>
      <c r="E422" s="171"/>
      <c r="F422" s="47"/>
      <c r="G422" s="47"/>
      <c r="H422" s="47"/>
      <c r="I422" s="47"/>
      <c r="J422" s="47"/>
    </row>
    <row r="423" spans="2:10" ht="13.5" thickBot="1" x14ac:dyDescent="0.25">
      <c r="B423" s="39" t="s">
        <v>551</v>
      </c>
      <c r="E423" s="172" t="s">
        <v>839</v>
      </c>
      <c r="I423" s="325" t="s">
        <v>1220</v>
      </c>
      <c r="J423" s="208">
        <f>+J416+J420</f>
        <v>30958</v>
      </c>
    </row>
    <row r="424" spans="2:10" ht="13.5" thickTop="1" x14ac:dyDescent="0.2">
      <c r="E424" s="170"/>
    </row>
    <row r="425" spans="2:10" s="38" customFormat="1" x14ac:dyDescent="0.25">
      <c r="B425" s="100" t="s">
        <v>463</v>
      </c>
      <c r="C425" s="101"/>
      <c r="D425" s="101"/>
      <c r="E425" s="139"/>
      <c r="F425" s="138"/>
      <c r="G425" s="138"/>
      <c r="H425" s="138"/>
      <c r="I425" s="138"/>
      <c r="J425" s="138"/>
    </row>
    <row r="426" spans="2:10" s="12" customFormat="1" x14ac:dyDescent="0.2">
      <c r="B426" s="46"/>
      <c r="E426" s="13"/>
      <c r="H426" s="216"/>
    </row>
    <row r="427" spans="2:10" s="6" customFormat="1" x14ac:dyDescent="0.25">
      <c r="B427" s="58">
        <v>38</v>
      </c>
      <c r="C427" s="42" t="s">
        <v>465</v>
      </c>
      <c r="D427" s="42"/>
      <c r="E427" s="73"/>
      <c r="F427" s="43"/>
      <c r="G427" s="43"/>
      <c r="H427" s="43"/>
      <c r="I427" s="43"/>
      <c r="J427" s="43"/>
    </row>
    <row r="428" spans="2:10" s="144" customFormat="1" x14ac:dyDescent="0.2">
      <c r="H428" s="221"/>
    </row>
    <row r="429" spans="2:10" s="11" customFormat="1" x14ac:dyDescent="0.2">
      <c r="B429" s="62" t="s">
        <v>552</v>
      </c>
      <c r="C429" s="27" t="s">
        <v>629</v>
      </c>
      <c r="D429" s="65"/>
      <c r="E429" s="151"/>
      <c r="F429" s="175" t="s">
        <v>804</v>
      </c>
      <c r="G429" s="106">
        <v>1778848</v>
      </c>
      <c r="H429" s="152"/>
      <c r="I429" s="233">
        <f>IF((+J363-J384)&lt;=0,0,+J363-J384)</f>
        <v>0</v>
      </c>
      <c r="J429" s="3"/>
    </row>
    <row r="430" spans="2:10" s="11" customFormat="1" ht="13.5" thickBot="1" x14ac:dyDescent="0.25">
      <c r="B430" s="62" t="s">
        <v>630</v>
      </c>
      <c r="C430" s="27" t="s">
        <v>632</v>
      </c>
      <c r="D430" s="65"/>
      <c r="E430" s="151"/>
      <c r="F430" s="176" t="s">
        <v>840</v>
      </c>
      <c r="G430" s="112">
        <v>1778849</v>
      </c>
      <c r="H430" s="152"/>
      <c r="I430" s="201">
        <f>IF((+J409-J423)&lt;=0,0,+J409-J423)</f>
        <v>0</v>
      </c>
      <c r="J430" s="3"/>
    </row>
    <row r="431" spans="2:10" ht="13.5" thickBot="1" x14ac:dyDescent="0.25">
      <c r="B431" s="39" t="s">
        <v>631</v>
      </c>
      <c r="C431" s="12" t="s">
        <v>463</v>
      </c>
      <c r="F431" s="172" t="s">
        <v>841</v>
      </c>
      <c r="G431" s="80" t="s">
        <v>250</v>
      </c>
      <c r="H431" s="223"/>
      <c r="I431" s="112">
        <v>1778847</v>
      </c>
      <c r="J431" s="208">
        <f>+I429+I430</f>
        <v>0</v>
      </c>
    </row>
    <row r="432" spans="2:10" x14ac:dyDescent="0.2">
      <c r="E432" s="142"/>
    </row>
  </sheetData>
  <autoFilter ref="A1:G343" xr:uid="{00000000-0001-0000-0100-000000000000}"/>
  <mergeCells count="4">
    <mergeCell ref="E317:F318"/>
    <mergeCell ref="E328:F329"/>
    <mergeCell ref="E389:F390"/>
    <mergeCell ref="D335:E335"/>
  </mergeCells>
  <phoneticPr fontId="37" type="noConversion"/>
  <pageMargins left="0.51181102362204722" right="0.31496062992125984" top="0.74803149606299213" bottom="0.74803149606299213" header="0.31496062992125984" footer="0.31496062992125984"/>
  <pageSetup paperSize="9" scale="85" orientation="portrait" r:id="rId1"/>
  <headerFooter>
    <oddHeader>&amp;L&amp;F</oddHeader>
    <oddFooter>&amp;L&amp;A&amp;RPagina &amp;P van &amp;N</oddFooter>
  </headerFooter>
  <rowBreaks count="8" manualBreakCount="8">
    <brk id="40" min="1" max="7" man="1"/>
    <brk id="86" min="1" max="7" man="1"/>
    <brk id="150" min="1" max="7" man="1"/>
    <brk id="196" min="1" max="7" man="1"/>
    <brk id="241" min="1" max="7" man="1"/>
    <brk id="273" min="1" max="7" man="1"/>
    <brk id="337" min="1" max="7" man="1"/>
    <brk id="385" min="1" max="7" man="1"/>
  </rowBreaks>
  <ignoredErrors>
    <ignoredError sqref="I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F897F-F23C-4013-95FC-A184B0035706}">
  <dimension ref="A1:R399"/>
  <sheetViews>
    <sheetView topLeftCell="C109" workbookViewId="0">
      <selection activeCell="P130" sqref="P130"/>
    </sheetView>
  </sheetViews>
  <sheetFormatPr defaultRowHeight="15" x14ac:dyDescent="0.25"/>
  <cols>
    <col min="16" max="18" width="24.5703125" bestFit="1" customWidth="1"/>
  </cols>
  <sheetData>
    <row r="1" spans="1:16" x14ac:dyDescent="0.25">
      <c r="A1" t="s">
        <v>843</v>
      </c>
      <c r="B1" t="s">
        <v>844</v>
      </c>
      <c r="C1" t="s">
        <v>845</v>
      </c>
      <c r="D1" t="s">
        <v>846</v>
      </c>
      <c r="E1" t="s">
        <v>847</v>
      </c>
      <c r="F1" t="s">
        <v>848</v>
      </c>
      <c r="G1" t="s">
        <v>849</v>
      </c>
      <c r="H1" t="s">
        <v>850</v>
      </c>
      <c r="I1" t="s">
        <v>851</v>
      </c>
      <c r="J1" t="s">
        <v>852</v>
      </c>
      <c r="K1" t="s">
        <v>853</v>
      </c>
      <c r="L1" t="s">
        <v>854</v>
      </c>
      <c r="M1" t="s">
        <v>855</v>
      </c>
      <c r="N1" t="s">
        <v>856</v>
      </c>
      <c r="O1" t="s">
        <v>857</v>
      </c>
    </row>
    <row r="2" spans="1:16" x14ac:dyDescent="0.25">
      <c r="B2" t="s">
        <v>858</v>
      </c>
      <c r="C2" t="s">
        <v>859</v>
      </c>
    </row>
    <row r="3" spans="1:16" x14ac:dyDescent="0.25">
      <c r="B3" t="s">
        <v>860</v>
      </c>
      <c r="C3" t="s">
        <v>861</v>
      </c>
    </row>
    <row r="4" spans="1:16" x14ac:dyDescent="0.25">
      <c r="C4" t="s">
        <v>862</v>
      </c>
    </row>
    <row r="5" spans="1:16" x14ac:dyDescent="0.25">
      <c r="A5">
        <v>1</v>
      </c>
      <c r="B5">
        <v>1619743</v>
      </c>
      <c r="C5" t="s">
        <v>863</v>
      </c>
      <c r="D5">
        <v>1</v>
      </c>
    </row>
    <row r="6" spans="1:16" x14ac:dyDescent="0.25">
      <c r="A6">
        <v>2</v>
      </c>
      <c r="B6">
        <v>502271</v>
      </c>
      <c r="C6" t="s">
        <v>0</v>
      </c>
      <c r="D6">
        <v>1</v>
      </c>
    </row>
    <row r="7" spans="1:16" x14ac:dyDescent="0.25">
      <c r="A7">
        <v>3</v>
      </c>
      <c r="E7">
        <v>1751795</v>
      </c>
      <c r="F7" t="s">
        <v>864</v>
      </c>
      <c r="K7" t="s">
        <v>865</v>
      </c>
      <c r="M7" t="s">
        <v>866</v>
      </c>
    </row>
    <row r="8" spans="1:16" x14ac:dyDescent="0.25">
      <c r="A8">
        <v>3</v>
      </c>
      <c r="E8">
        <v>117242</v>
      </c>
      <c r="F8" t="s">
        <v>867</v>
      </c>
      <c r="K8" t="s">
        <v>868</v>
      </c>
      <c r="M8" t="s">
        <v>869</v>
      </c>
    </row>
    <row r="9" spans="1:16" x14ac:dyDescent="0.25">
      <c r="A9">
        <v>3</v>
      </c>
      <c r="E9">
        <v>117241</v>
      </c>
      <c r="F9" t="s">
        <v>870</v>
      </c>
      <c r="K9" t="s">
        <v>871</v>
      </c>
      <c r="L9" t="s">
        <v>872</v>
      </c>
      <c r="M9" t="s">
        <v>869</v>
      </c>
    </row>
    <row r="10" spans="1:16" x14ac:dyDescent="0.25">
      <c r="A10">
        <v>3</v>
      </c>
      <c r="E10">
        <v>1751796</v>
      </c>
      <c r="F10" t="s">
        <v>873</v>
      </c>
      <c r="K10" t="s">
        <v>874</v>
      </c>
      <c r="M10" t="s">
        <v>869</v>
      </c>
    </row>
    <row r="11" spans="1:16" x14ac:dyDescent="0.25">
      <c r="A11">
        <v>3</v>
      </c>
      <c r="E11">
        <v>507555</v>
      </c>
      <c r="F11" t="s">
        <v>875</v>
      </c>
      <c r="K11" t="s">
        <v>876</v>
      </c>
      <c r="M11" t="s">
        <v>869</v>
      </c>
      <c r="O11" t="s">
        <v>877</v>
      </c>
      <c r="P11" s="302">
        <f>+MIGR02!I8</f>
        <v>781015388</v>
      </c>
    </row>
    <row r="12" spans="1:16" x14ac:dyDescent="0.25">
      <c r="A12">
        <v>3</v>
      </c>
      <c r="E12">
        <v>507549</v>
      </c>
      <c r="F12" t="s">
        <v>878</v>
      </c>
      <c r="K12" t="s">
        <v>879</v>
      </c>
      <c r="M12" t="s">
        <v>869</v>
      </c>
    </row>
    <row r="13" spans="1:16" x14ac:dyDescent="0.25">
      <c r="I13">
        <v>67</v>
      </c>
      <c r="J13" t="s">
        <v>880</v>
      </c>
      <c r="O13" t="s">
        <v>877</v>
      </c>
      <c r="P13" s="302">
        <v>67</v>
      </c>
    </row>
    <row r="14" spans="1:16" x14ac:dyDescent="0.25">
      <c r="A14">
        <v>3</v>
      </c>
      <c r="E14">
        <v>507548</v>
      </c>
      <c r="F14" t="s">
        <v>881</v>
      </c>
      <c r="K14" t="s">
        <v>868</v>
      </c>
      <c r="M14" t="s">
        <v>869</v>
      </c>
    </row>
    <row r="15" spans="1:16" x14ac:dyDescent="0.25">
      <c r="I15">
        <v>1</v>
      </c>
      <c r="J15" t="s">
        <v>882</v>
      </c>
      <c r="O15" t="s">
        <v>877</v>
      </c>
      <c r="P15" s="302">
        <v>1</v>
      </c>
    </row>
    <row r="16" spans="1:16" x14ac:dyDescent="0.25">
      <c r="A16">
        <v>3</v>
      </c>
      <c r="E16">
        <v>507547</v>
      </c>
      <c r="F16" t="s">
        <v>1</v>
      </c>
      <c r="K16" t="s">
        <v>883</v>
      </c>
      <c r="L16" t="s">
        <v>884</v>
      </c>
      <c r="M16" t="s">
        <v>869</v>
      </c>
      <c r="O16" t="s">
        <v>877</v>
      </c>
      <c r="P16" s="302">
        <f>+MIGR02!I21</f>
        <v>2019</v>
      </c>
    </row>
    <row r="17" spans="1:16" x14ac:dyDescent="0.25">
      <c r="A17">
        <v>3</v>
      </c>
      <c r="E17">
        <v>1776767</v>
      </c>
      <c r="F17" t="s">
        <v>2</v>
      </c>
      <c r="K17" t="s">
        <v>868</v>
      </c>
      <c r="M17" t="s">
        <v>869</v>
      </c>
      <c r="N17" t="s">
        <v>885</v>
      </c>
    </row>
    <row r="18" spans="1:16" x14ac:dyDescent="0.25">
      <c r="I18">
        <v>1</v>
      </c>
      <c r="J18" t="s">
        <v>886</v>
      </c>
      <c r="O18" t="s">
        <v>877</v>
      </c>
    </row>
    <row r="19" spans="1:16" x14ac:dyDescent="0.25">
      <c r="I19">
        <v>2</v>
      </c>
      <c r="J19" t="s">
        <v>887</v>
      </c>
      <c r="O19" t="s">
        <v>877</v>
      </c>
    </row>
    <row r="20" spans="1:16" x14ac:dyDescent="0.25">
      <c r="I20">
        <v>3</v>
      </c>
      <c r="J20" t="s">
        <v>888</v>
      </c>
      <c r="O20" t="s">
        <v>877</v>
      </c>
      <c r="P20" s="302">
        <f>+MIGR02!I22</f>
        <v>3</v>
      </c>
    </row>
    <row r="21" spans="1:16" x14ac:dyDescent="0.25">
      <c r="A21">
        <v>3</v>
      </c>
      <c r="E21">
        <v>1761044</v>
      </c>
      <c r="F21" t="s">
        <v>889</v>
      </c>
      <c r="K21" t="s">
        <v>871</v>
      </c>
      <c r="L21" t="s">
        <v>872</v>
      </c>
      <c r="M21" t="s">
        <v>869</v>
      </c>
    </row>
    <row r="22" spans="1:16" x14ac:dyDescent="0.25">
      <c r="G22" t="s">
        <v>890</v>
      </c>
      <c r="H22" t="s">
        <v>891</v>
      </c>
    </row>
    <row r="23" spans="1:16" x14ac:dyDescent="0.25">
      <c r="G23" t="s">
        <v>892</v>
      </c>
      <c r="H23" t="s">
        <v>893</v>
      </c>
    </row>
    <row r="24" spans="1:16" x14ac:dyDescent="0.25">
      <c r="A24">
        <v>3</v>
      </c>
      <c r="E24">
        <v>507545</v>
      </c>
      <c r="F24" t="s">
        <v>3</v>
      </c>
      <c r="K24" t="s">
        <v>894</v>
      </c>
      <c r="M24" t="s">
        <v>869</v>
      </c>
      <c r="O24" t="s">
        <v>877</v>
      </c>
      <c r="P24" s="315" t="str">
        <f>+MIGR02!I35</f>
        <v>IBOA</v>
      </c>
    </row>
    <row r="25" spans="1:16" x14ac:dyDescent="0.25">
      <c r="A25">
        <v>3</v>
      </c>
      <c r="E25">
        <v>643973</v>
      </c>
      <c r="F25" t="s">
        <v>4</v>
      </c>
      <c r="K25" t="s">
        <v>896</v>
      </c>
      <c r="M25" t="s">
        <v>869</v>
      </c>
      <c r="O25" t="s">
        <v>897</v>
      </c>
      <c r="P25" s="315" t="str">
        <f>+MIGR02!I36</f>
        <v>SWO12345</v>
      </c>
    </row>
    <row r="26" spans="1:16" x14ac:dyDescent="0.25">
      <c r="A26">
        <v>3</v>
      </c>
      <c r="E26">
        <v>643974</v>
      </c>
      <c r="F26" t="s">
        <v>5</v>
      </c>
      <c r="K26" t="s">
        <v>899</v>
      </c>
      <c r="M26" t="s">
        <v>869</v>
      </c>
      <c r="O26" t="s">
        <v>877</v>
      </c>
      <c r="P26" s="315" t="str">
        <f>+MIGR02!I37</f>
        <v>OLAV-OWR</v>
      </c>
    </row>
    <row r="27" spans="1:16" x14ac:dyDescent="0.25">
      <c r="A27">
        <v>3</v>
      </c>
      <c r="E27">
        <v>643975</v>
      </c>
      <c r="F27" t="s">
        <v>6</v>
      </c>
      <c r="K27" t="s">
        <v>900</v>
      </c>
      <c r="M27" t="s">
        <v>869</v>
      </c>
      <c r="O27" t="s">
        <v>877</v>
      </c>
      <c r="P27" s="315" t="str">
        <f>+MIGR02!I38</f>
        <v>2019.1.34.42</v>
      </c>
    </row>
    <row r="28" spans="1:16" x14ac:dyDescent="0.25">
      <c r="A28">
        <v>3</v>
      </c>
      <c r="E28">
        <v>625821</v>
      </c>
      <c r="F28" t="s">
        <v>901</v>
      </c>
      <c r="K28" t="s">
        <v>902</v>
      </c>
      <c r="M28" t="s">
        <v>869</v>
      </c>
      <c r="O28" t="s">
        <v>897</v>
      </c>
      <c r="P28" s="315" t="str">
        <f>+MIGR02!I4</f>
        <v>DE</v>
      </c>
    </row>
    <row r="29" spans="1:16" x14ac:dyDescent="0.25">
      <c r="A29">
        <v>3</v>
      </c>
      <c r="E29">
        <v>625822</v>
      </c>
      <c r="F29" t="s">
        <v>903</v>
      </c>
      <c r="K29" t="s">
        <v>902</v>
      </c>
      <c r="M29" t="s">
        <v>869</v>
      </c>
      <c r="O29" t="s">
        <v>897</v>
      </c>
      <c r="P29" s="315">
        <f>+MIGR02!I5</f>
        <v>0</v>
      </c>
    </row>
    <row r="30" spans="1:16" x14ac:dyDescent="0.25">
      <c r="A30">
        <v>3</v>
      </c>
      <c r="E30">
        <v>625823</v>
      </c>
      <c r="F30" t="s">
        <v>904</v>
      </c>
      <c r="K30" t="s">
        <v>905</v>
      </c>
      <c r="M30" t="s">
        <v>869</v>
      </c>
      <c r="O30" t="s">
        <v>897</v>
      </c>
      <c r="P30" s="315" t="str">
        <f>+MIGR02!I6</f>
        <v>Belastingplichtige</v>
      </c>
    </row>
    <row r="31" spans="1:16" x14ac:dyDescent="0.25">
      <c r="A31">
        <v>3</v>
      </c>
      <c r="E31">
        <v>507554</v>
      </c>
      <c r="F31" t="s">
        <v>906</v>
      </c>
      <c r="K31" t="s">
        <v>871</v>
      </c>
      <c r="L31" t="s">
        <v>907</v>
      </c>
      <c r="M31" t="s">
        <v>869</v>
      </c>
      <c r="O31" t="s">
        <v>877</v>
      </c>
      <c r="P31" s="315" t="str">
        <f>+MIGR02!I7</f>
        <v>1965-09-01</v>
      </c>
    </row>
    <row r="32" spans="1:16" x14ac:dyDescent="0.25">
      <c r="A32">
        <v>3</v>
      </c>
      <c r="E32">
        <v>507563</v>
      </c>
      <c r="F32" t="s">
        <v>908</v>
      </c>
      <c r="K32" t="s">
        <v>909</v>
      </c>
      <c r="M32" t="s">
        <v>869</v>
      </c>
      <c r="O32" t="s">
        <v>897</v>
      </c>
      <c r="P32" s="315" t="str">
        <f>+MIGR02!I11</f>
        <v>0555281888</v>
      </c>
    </row>
    <row r="33" spans="1:16" x14ac:dyDescent="0.25">
      <c r="A33">
        <v>3</v>
      </c>
      <c r="E33">
        <v>513582</v>
      </c>
      <c r="F33" t="s">
        <v>910</v>
      </c>
      <c r="K33" t="s">
        <v>911</v>
      </c>
      <c r="M33" t="s">
        <v>869</v>
      </c>
      <c r="N33" t="s">
        <v>912</v>
      </c>
    </row>
    <row r="34" spans="1:16" x14ac:dyDescent="0.25">
      <c r="A34">
        <v>3</v>
      </c>
      <c r="E34">
        <v>513585</v>
      </c>
      <c r="F34" t="s">
        <v>913</v>
      </c>
      <c r="K34" t="s">
        <v>914</v>
      </c>
      <c r="M34" t="s">
        <v>869</v>
      </c>
      <c r="N34" t="s">
        <v>912</v>
      </c>
    </row>
    <row r="35" spans="1:16" x14ac:dyDescent="0.25">
      <c r="A35">
        <v>3</v>
      </c>
      <c r="E35">
        <v>748906</v>
      </c>
      <c r="F35" t="s">
        <v>915</v>
      </c>
      <c r="K35" t="s">
        <v>916</v>
      </c>
      <c r="M35" t="s">
        <v>869</v>
      </c>
      <c r="N35" t="s">
        <v>912</v>
      </c>
    </row>
    <row r="36" spans="1:16" x14ac:dyDescent="0.25">
      <c r="A36">
        <v>3</v>
      </c>
      <c r="E36">
        <v>748907</v>
      </c>
      <c r="F36" t="s">
        <v>917</v>
      </c>
      <c r="K36" t="s">
        <v>918</v>
      </c>
      <c r="M36" t="s">
        <v>869</v>
      </c>
      <c r="N36" t="s">
        <v>912</v>
      </c>
    </row>
    <row r="37" spans="1:16" x14ac:dyDescent="0.25">
      <c r="A37">
        <v>3</v>
      </c>
      <c r="E37">
        <v>117274</v>
      </c>
      <c r="F37" t="s">
        <v>919</v>
      </c>
      <c r="K37" t="s">
        <v>876</v>
      </c>
      <c r="M37" t="s">
        <v>869</v>
      </c>
      <c r="O37" t="s">
        <v>897</v>
      </c>
      <c r="P37" s="302">
        <f>+MIGR02!I14</f>
        <v>781024730</v>
      </c>
    </row>
    <row r="38" spans="1:16" x14ac:dyDescent="0.25">
      <c r="A38">
        <v>3</v>
      </c>
      <c r="E38">
        <v>1776761</v>
      </c>
      <c r="F38" t="s">
        <v>920</v>
      </c>
      <c r="K38" t="s">
        <v>921</v>
      </c>
      <c r="M38" t="s">
        <v>866</v>
      </c>
    </row>
    <row r="39" spans="1:16" x14ac:dyDescent="0.25">
      <c r="A39">
        <v>3</v>
      </c>
      <c r="E39">
        <v>1751798</v>
      </c>
      <c r="F39" t="s">
        <v>922</v>
      </c>
      <c r="K39" t="s">
        <v>923</v>
      </c>
      <c r="M39" t="s">
        <v>866</v>
      </c>
    </row>
    <row r="40" spans="1:16" x14ac:dyDescent="0.25">
      <c r="I40" t="s">
        <v>8</v>
      </c>
      <c r="J40" t="s">
        <v>924</v>
      </c>
    </row>
    <row r="41" spans="1:16" x14ac:dyDescent="0.25">
      <c r="I41" t="s">
        <v>9</v>
      </c>
      <c r="J41" t="s">
        <v>925</v>
      </c>
    </row>
    <row r="42" spans="1:16" x14ac:dyDescent="0.25">
      <c r="A42">
        <v>3</v>
      </c>
      <c r="E42">
        <v>1751799</v>
      </c>
      <c r="F42" t="s">
        <v>926</v>
      </c>
      <c r="K42" t="s">
        <v>923</v>
      </c>
      <c r="M42" t="s">
        <v>866</v>
      </c>
    </row>
    <row r="43" spans="1:16" x14ac:dyDescent="0.25">
      <c r="I43" t="s">
        <v>8</v>
      </c>
      <c r="J43" t="s">
        <v>924</v>
      </c>
    </row>
    <row r="44" spans="1:16" x14ac:dyDescent="0.25">
      <c r="I44" t="s">
        <v>9</v>
      </c>
      <c r="J44" t="s">
        <v>925</v>
      </c>
    </row>
    <row r="45" spans="1:16" x14ac:dyDescent="0.25">
      <c r="A45">
        <v>3</v>
      </c>
      <c r="B45">
        <v>1614263</v>
      </c>
      <c r="C45" t="s">
        <v>927</v>
      </c>
    </row>
    <row r="46" spans="1:16" x14ac:dyDescent="0.25">
      <c r="A46">
        <v>4</v>
      </c>
      <c r="E46">
        <v>1751797</v>
      </c>
      <c r="F46" t="s">
        <v>928</v>
      </c>
      <c r="K46" t="s">
        <v>929</v>
      </c>
      <c r="M46" t="s">
        <v>866</v>
      </c>
    </row>
    <row r="47" spans="1:16" x14ac:dyDescent="0.25">
      <c r="A47">
        <v>3</v>
      </c>
      <c r="B47">
        <v>607636</v>
      </c>
      <c r="C47" t="s">
        <v>930</v>
      </c>
      <c r="D47">
        <v>1</v>
      </c>
    </row>
    <row r="48" spans="1:16" x14ac:dyDescent="0.25">
      <c r="A48">
        <v>4</v>
      </c>
      <c r="E48">
        <v>507560</v>
      </c>
      <c r="F48" t="s">
        <v>10</v>
      </c>
      <c r="K48" t="s">
        <v>931</v>
      </c>
      <c r="M48" t="s">
        <v>869</v>
      </c>
      <c r="O48" t="s">
        <v>897</v>
      </c>
      <c r="P48" s="315">
        <f>+MIGR02!I25</f>
        <v>123456</v>
      </c>
    </row>
    <row r="49" spans="1:16" x14ac:dyDescent="0.25">
      <c r="A49">
        <v>4</v>
      </c>
      <c r="E49">
        <v>625818</v>
      </c>
      <c r="F49" t="s">
        <v>11</v>
      </c>
      <c r="K49" t="s">
        <v>902</v>
      </c>
      <c r="M49" t="s">
        <v>869</v>
      </c>
      <c r="O49" t="s">
        <v>897</v>
      </c>
      <c r="P49" s="315" t="str">
        <f>+MIGR02!I26</f>
        <v>C</v>
      </c>
    </row>
    <row r="50" spans="1:16" x14ac:dyDescent="0.25">
      <c r="A50">
        <v>4</v>
      </c>
      <c r="E50">
        <v>625819</v>
      </c>
      <c r="F50" t="s">
        <v>12</v>
      </c>
      <c r="K50" t="s">
        <v>902</v>
      </c>
      <c r="M50" t="s">
        <v>869</v>
      </c>
      <c r="O50" t="s">
        <v>897</v>
      </c>
      <c r="P50" s="315" t="str">
        <f>+MIGR02!I27</f>
        <v>DE</v>
      </c>
    </row>
    <row r="51" spans="1:16" x14ac:dyDescent="0.25">
      <c r="A51">
        <v>4</v>
      </c>
      <c r="E51">
        <v>625820</v>
      </c>
      <c r="F51" t="s">
        <v>13</v>
      </c>
      <c r="K51" t="s">
        <v>905</v>
      </c>
      <c r="M51" t="s">
        <v>869</v>
      </c>
      <c r="O51" t="s">
        <v>897</v>
      </c>
      <c r="P51" s="315" t="str">
        <f>+MIGR02!I28</f>
        <v>CONSULENT</v>
      </c>
    </row>
    <row r="52" spans="1:16" x14ac:dyDescent="0.25">
      <c r="A52">
        <v>4</v>
      </c>
      <c r="E52">
        <v>520169</v>
      </c>
      <c r="F52" t="s">
        <v>14</v>
      </c>
      <c r="K52" t="s">
        <v>909</v>
      </c>
      <c r="M52" t="s">
        <v>869</v>
      </c>
      <c r="O52" t="s">
        <v>897</v>
      </c>
      <c r="P52" s="315">
        <f>+MIGR02!I29</f>
        <v>888</v>
      </c>
    </row>
    <row r="53" spans="1:16" x14ac:dyDescent="0.25">
      <c r="A53">
        <v>4</v>
      </c>
      <c r="E53">
        <v>1777413</v>
      </c>
      <c r="F53" t="s">
        <v>932</v>
      </c>
      <c r="K53" t="s">
        <v>923</v>
      </c>
      <c r="M53" t="s">
        <v>933</v>
      </c>
    </row>
    <row r="54" spans="1:16" x14ac:dyDescent="0.25">
      <c r="I54" t="s">
        <v>8</v>
      </c>
      <c r="J54" t="s">
        <v>924</v>
      </c>
      <c r="O54" t="s">
        <v>897</v>
      </c>
      <c r="P54" s="315" t="str">
        <f>+MIGR02!I31</f>
        <v>true</v>
      </c>
    </row>
    <row r="55" spans="1:16" x14ac:dyDescent="0.25">
      <c r="I55" t="s">
        <v>9</v>
      </c>
      <c r="J55" t="s">
        <v>925</v>
      </c>
      <c r="O55" t="s">
        <v>897</v>
      </c>
    </row>
    <row r="56" spans="1:16" x14ac:dyDescent="0.25">
      <c r="A56">
        <v>3</v>
      </c>
      <c r="B56">
        <v>502272</v>
      </c>
      <c r="C56" t="s">
        <v>934</v>
      </c>
    </row>
    <row r="57" spans="1:16" x14ac:dyDescent="0.25">
      <c r="A57">
        <v>4</v>
      </c>
      <c r="E57">
        <v>507565</v>
      </c>
      <c r="F57" t="s">
        <v>935</v>
      </c>
      <c r="K57" t="s">
        <v>871</v>
      </c>
      <c r="L57" t="s">
        <v>872</v>
      </c>
      <c r="M57" t="s">
        <v>869</v>
      </c>
      <c r="N57" t="s">
        <v>912</v>
      </c>
    </row>
    <row r="58" spans="1:16" x14ac:dyDescent="0.25">
      <c r="A58">
        <v>4</v>
      </c>
      <c r="E58">
        <v>507566</v>
      </c>
      <c r="F58" t="s">
        <v>936</v>
      </c>
      <c r="K58" t="s">
        <v>937</v>
      </c>
      <c r="M58" t="s">
        <v>869</v>
      </c>
      <c r="N58" t="s">
        <v>912</v>
      </c>
    </row>
    <row r="59" spans="1:16" x14ac:dyDescent="0.25">
      <c r="A59">
        <v>4</v>
      </c>
      <c r="E59">
        <v>1779106</v>
      </c>
      <c r="F59" t="s">
        <v>938</v>
      </c>
      <c r="K59" t="s">
        <v>871</v>
      </c>
      <c r="L59" t="s">
        <v>872</v>
      </c>
      <c r="M59" t="s">
        <v>869</v>
      </c>
      <c r="N59" t="s">
        <v>939</v>
      </c>
    </row>
    <row r="60" spans="1:16" x14ac:dyDescent="0.25">
      <c r="A60">
        <v>4</v>
      </c>
      <c r="E60">
        <v>507567</v>
      </c>
      <c r="F60" t="s">
        <v>940</v>
      </c>
      <c r="K60" t="s">
        <v>937</v>
      </c>
      <c r="M60" t="s">
        <v>869</v>
      </c>
      <c r="N60" t="s">
        <v>912</v>
      </c>
    </row>
    <row r="61" spans="1:16" x14ac:dyDescent="0.25">
      <c r="A61">
        <v>2</v>
      </c>
      <c r="B61">
        <v>1620027</v>
      </c>
      <c r="C61" t="s">
        <v>941</v>
      </c>
      <c r="D61">
        <v>1</v>
      </c>
    </row>
    <row r="62" spans="1:16" x14ac:dyDescent="0.25">
      <c r="A62">
        <v>3</v>
      </c>
      <c r="E62">
        <v>1778882</v>
      </c>
      <c r="F62" t="s">
        <v>942</v>
      </c>
      <c r="K62" t="s">
        <v>871</v>
      </c>
      <c r="L62" t="s">
        <v>872</v>
      </c>
      <c r="M62" t="s">
        <v>869</v>
      </c>
      <c r="O62" t="s">
        <v>897</v>
      </c>
      <c r="P62" s="315">
        <f>+MIGR02!I17</f>
        <v>0</v>
      </c>
    </row>
    <row r="63" spans="1:16" x14ac:dyDescent="0.25">
      <c r="A63">
        <v>3</v>
      </c>
      <c r="E63">
        <v>1778883</v>
      </c>
      <c r="F63" t="s">
        <v>943</v>
      </c>
      <c r="K63" t="s">
        <v>871</v>
      </c>
      <c r="L63" t="s">
        <v>872</v>
      </c>
      <c r="M63" t="s">
        <v>869</v>
      </c>
      <c r="O63" t="s">
        <v>897</v>
      </c>
      <c r="P63" s="303" t="str">
        <f>+MIGR02!I18</f>
        <v>2019-06-30</v>
      </c>
    </row>
    <row r="64" spans="1:16" x14ac:dyDescent="0.25">
      <c r="A64">
        <v>2</v>
      </c>
      <c r="B64">
        <v>1620056</v>
      </c>
      <c r="C64" t="s">
        <v>944</v>
      </c>
      <c r="D64">
        <v>1</v>
      </c>
    </row>
    <row r="65" spans="1:16" x14ac:dyDescent="0.25">
      <c r="A65">
        <v>3</v>
      </c>
      <c r="E65">
        <v>1778847</v>
      </c>
      <c r="F65" t="s">
        <v>945</v>
      </c>
      <c r="K65" t="s">
        <v>946</v>
      </c>
      <c r="M65" t="s">
        <v>947</v>
      </c>
      <c r="O65" t="s">
        <v>897</v>
      </c>
      <c r="P65" s="302">
        <f>+MIGR02!J431</f>
        <v>0</v>
      </c>
    </row>
    <row r="67" spans="1:16" x14ac:dyDescent="0.25">
      <c r="A67">
        <v>3</v>
      </c>
      <c r="E67">
        <v>1778848</v>
      </c>
      <c r="F67" t="s">
        <v>948</v>
      </c>
      <c r="K67" t="s">
        <v>946</v>
      </c>
      <c r="M67" t="s">
        <v>947</v>
      </c>
      <c r="O67" t="s">
        <v>897</v>
      </c>
      <c r="P67" s="318">
        <f>+MIGR02!I429</f>
        <v>0</v>
      </c>
    </row>
    <row r="68" spans="1:16" x14ac:dyDescent="0.25">
      <c r="A68">
        <v>3</v>
      </c>
      <c r="E68">
        <v>1778849</v>
      </c>
      <c r="F68" t="s">
        <v>949</v>
      </c>
      <c r="K68" t="s">
        <v>946</v>
      </c>
      <c r="M68" t="s">
        <v>947</v>
      </c>
      <c r="O68" t="s">
        <v>897</v>
      </c>
      <c r="P68" s="318">
        <f>+MIGR02!I430</f>
        <v>0</v>
      </c>
    </row>
    <row r="69" spans="1:16" x14ac:dyDescent="0.25">
      <c r="A69">
        <v>3</v>
      </c>
      <c r="E69">
        <v>1778850</v>
      </c>
      <c r="F69" t="s">
        <v>950</v>
      </c>
      <c r="K69" t="s">
        <v>946</v>
      </c>
      <c r="M69" t="s">
        <v>947</v>
      </c>
    </row>
    <row r="70" spans="1:16" x14ac:dyDescent="0.25">
      <c r="G70" t="s">
        <v>15</v>
      </c>
      <c r="H70" t="s">
        <v>951</v>
      </c>
      <c r="O70" t="s">
        <v>897</v>
      </c>
      <c r="P70" s="318">
        <f>+MIGR02!J363</f>
        <v>-4565</v>
      </c>
    </row>
    <row r="71" spans="1:16" x14ac:dyDescent="0.25">
      <c r="G71" t="s">
        <v>17</v>
      </c>
      <c r="H71" t="s">
        <v>952</v>
      </c>
      <c r="O71" t="s">
        <v>897</v>
      </c>
      <c r="P71" s="318">
        <f>+MIGR02!J409</f>
        <v>7600</v>
      </c>
    </row>
    <row r="72" spans="1:16" x14ac:dyDescent="0.25">
      <c r="A72">
        <v>3</v>
      </c>
      <c r="E72">
        <v>1778851</v>
      </c>
      <c r="F72" t="s">
        <v>953</v>
      </c>
      <c r="K72" t="s">
        <v>946</v>
      </c>
      <c r="M72" t="s">
        <v>947</v>
      </c>
    </row>
    <row r="73" spans="1:16" x14ac:dyDescent="0.25">
      <c r="G73" t="s">
        <v>15</v>
      </c>
      <c r="H73" t="s">
        <v>16</v>
      </c>
      <c r="O73" t="s">
        <v>897</v>
      </c>
      <c r="P73" s="318">
        <f>+MIGR02!J384</f>
        <v>70601</v>
      </c>
    </row>
    <row r="74" spans="1:16" x14ac:dyDescent="0.25">
      <c r="G74" t="s">
        <v>17</v>
      </c>
      <c r="H74" t="s">
        <v>954</v>
      </c>
      <c r="O74" t="s">
        <v>897</v>
      </c>
      <c r="P74" s="318">
        <f>+MIGR02!J423</f>
        <v>30958</v>
      </c>
    </row>
    <row r="75" spans="1:16" x14ac:dyDescent="0.25">
      <c r="A75">
        <v>3</v>
      </c>
      <c r="B75">
        <v>1619744</v>
      </c>
      <c r="C75" t="s">
        <v>955</v>
      </c>
      <c r="D75">
        <v>1</v>
      </c>
    </row>
    <row r="76" spans="1:16" x14ac:dyDescent="0.25">
      <c r="A76">
        <v>4</v>
      </c>
      <c r="E76">
        <v>1776735</v>
      </c>
      <c r="F76" t="s">
        <v>956</v>
      </c>
      <c r="K76" t="s">
        <v>946</v>
      </c>
      <c r="M76" t="s">
        <v>947</v>
      </c>
      <c r="O76" t="s">
        <v>897</v>
      </c>
      <c r="P76" s="318">
        <f>+MIGR02!J279</f>
        <v>5840</v>
      </c>
    </row>
    <row r="77" spans="1:16" x14ac:dyDescent="0.25">
      <c r="A77">
        <v>4</v>
      </c>
      <c r="E77">
        <v>1776738</v>
      </c>
      <c r="F77" t="s">
        <v>957</v>
      </c>
      <c r="K77" t="s">
        <v>946</v>
      </c>
      <c r="M77" t="s">
        <v>947</v>
      </c>
      <c r="O77" t="s">
        <v>897</v>
      </c>
      <c r="P77" s="318">
        <f>+MIGR02!J284</f>
        <v>270</v>
      </c>
    </row>
    <row r="78" spans="1:16" x14ac:dyDescent="0.25">
      <c r="A78">
        <v>4</v>
      </c>
      <c r="E78">
        <v>1776739</v>
      </c>
      <c r="F78" t="s">
        <v>958</v>
      </c>
      <c r="K78" t="s">
        <v>946</v>
      </c>
      <c r="M78" t="s">
        <v>947</v>
      </c>
      <c r="O78" t="s">
        <v>897</v>
      </c>
      <c r="P78" s="318">
        <f>+MIGR02!J293</f>
        <v>2100</v>
      </c>
    </row>
    <row r="79" spans="1:16" x14ac:dyDescent="0.25">
      <c r="A79">
        <v>4</v>
      </c>
      <c r="E79">
        <v>1776756</v>
      </c>
      <c r="F79" t="s">
        <v>959</v>
      </c>
      <c r="K79" t="s">
        <v>946</v>
      </c>
      <c r="M79" t="s">
        <v>947</v>
      </c>
      <c r="O79" t="s">
        <v>897</v>
      </c>
      <c r="P79" s="318" t="str">
        <f>+MIGR02!J305</f>
        <v xml:space="preserve"> </v>
      </c>
    </row>
    <row r="80" spans="1:16" x14ac:dyDescent="0.25">
      <c r="A80">
        <v>4</v>
      </c>
      <c r="E80">
        <v>1776757</v>
      </c>
      <c r="F80" t="s">
        <v>960</v>
      </c>
      <c r="K80" t="s">
        <v>946</v>
      </c>
      <c r="M80" t="s">
        <v>947</v>
      </c>
      <c r="O80" t="s">
        <v>897</v>
      </c>
      <c r="P80" s="318" t="str">
        <f>+MIGR02!J314</f>
        <v xml:space="preserve"> </v>
      </c>
    </row>
    <row r="81" spans="1:18" x14ac:dyDescent="0.25">
      <c r="A81">
        <v>4</v>
      </c>
      <c r="E81">
        <v>1776740</v>
      </c>
      <c r="F81" t="s">
        <v>961</v>
      </c>
      <c r="K81" t="s">
        <v>946</v>
      </c>
      <c r="M81" t="s">
        <v>947</v>
      </c>
      <c r="O81" t="s">
        <v>897</v>
      </c>
      <c r="P81" s="318">
        <f>+MIGR02!J302</f>
        <v>-62300</v>
      </c>
    </row>
    <row r="82" spans="1:18" x14ac:dyDescent="0.25">
      <c r="A82">
        <v>4</v>
      </c>
      <c r="E82">
        <v>1776741</v>
      </c>
      <c r="F82" t="s">
        <v>962</v>
      </c>
      <c r="K82" t="s">
        <v>946</v>
      </c>
      <c r="M82" t="s">
        <v>947</v>
      </c>
    </row>
    <row r="83" spans="1:18" x14ac:dyDescent="0.25">
      <c r="G83" t="s">
        <v>15</v>
      </c>
      <c r="H83" t="s">
        <v>16</v>
      </c>
      <c r="O83" t="s">
        <v>897</v>
      </c>
      <c r="P83" s="318">
        <f>+MIGR02!J325</f>
        <v>7925</v>
      </c>
    </row>
    <row r="84" spans="1:18" x14ac:dyDescent="0.25">
      <c r="G84" t="s">
        <v>17</v>
      </c>
      <c r="H84" t="s">
        <v>954</v>
      </c>
      <c r="O84" t="s">
        <v>897</v>
      </c>
      <c r="P84" s="318">
        <f>+MIGR02!J397</f>
        <v>5900</v>
      </c>
    </row>
    <row r="85" spans="1:18" x14ac:dyDescent="0.25">
      <c r="A85">
        <v>4</v>
      </c>
      <c r="E85">
        <v>1776742</v>
      </c>
      <c r="F85" t="s">
        <v>963</v>
      </c>
      <c r="K85" t="s">
        <v>946</v>
      </c>
      <c r="M85" t="s">
        <v>947</v>
      </c>
      <c r="O85" t="s">
        <v>897</v>
      </c>
      <c r="P85" s="318">
        <f>+MIGR02!J336</f>
        <v>40900</v>
      </c>
    </row>
    <row r="86" spans="1:18" x14ac:dyDescent="0.25">
      <c r="A86">
        <v>4</v>
      </c>
      <c r="E86">
        <v>1776743</v>
      </c>
      <c r="F86" t="s">
        <v>964</v>
      </c>
      <c r="K86" t="s">
        <v>946</v>
      </c>
      <c r="M86" t="s">
        <v>947</v>
      </c>
      <c r="O86" t="s">
        <v>897</v>
      </c>
      <c r="P86" s="318">
        <f>+MIGR02!J343</f>
        <v>-1000</v>
      </c>
    </row>
    <row r="87" spans="1:18" x14ac:dyDescent="0.25">
      <c r="A87">
        <v>4</v>
      </c>
      <c r="E87">
        <v>1776744</v>
      </c>
      <c r="F87" t="s">
        <v>965</v>
      </c>
      <c r="K87" t="s">
        <v>946</v>
      </c>
      <c r="M87" t="s">
        <v>947</v>
      </c>
      <c r="O87" t="s">
        <v>897</v>
      </c>
      <c r="P87" s="318">
        <f>+MIGR02!J350</f>
        <v>0</v>
      </c>
    </row>
    <row r="88" spans="1:18" x14ac:dyDescent="0.25">
      <c r="A88">
        <v>4</v>
      </c>
      <c r="E88">
        <v>1776745</v>
      </c>
      <c r="F88" t="s">
        <v>966</v>
      </c>
      <c r="K88" t="s">
        <v>946</v>
      </c>
      <c r="M88" t="s">
        <v>947</v>
      </c>
    </row>
    <row r="89" spans="1:18" x14ac:dyDescent="0.25">
      <c r="G89" t="s">
        <v>15</v>
      </c>
      <c r="H89" t="s">
        <v>16</v>
      </c>
      <c r="O89" t="s">
        <v>897</v>
      </c>
      <c r="P89" s="318">
        <f>+MIGR02!J359</f>
        <v>1700</v>
      </c>
    </row>
    <row r="90" spans="1:18" x14ac:dyDescent="0.25">
      <c r="G90" t="s">
        <v>17</v>
      </c>
      <c r="H90" t="s">
        <v>954</v>
      </c>
      <c r="O90" t="s">
        <v>897</v>
      </c>
      <c r="P90" s="318">
        <f>+MIGR02!J406</f>
        <v>1700</v>
      </c>
    </row>
    <row r="91" spans="1:18" x14ac:dyDescent="0.25">
      <c r="A91">
        <v>4</v>
      </c>
      <c r="B91">
        <v>1620063</v>
      </c>
      <c r="C91" t="s">
        <v>967</v>
      </c>
      <c r="D91">
        <v>1</v>
      </c>
    </row>
    <row r="92" spans="1:18" x14ac:dyDescent="0.25">
      <c r="A92">
        <v>5</v>
      </c>
      <c r="E92">
        <v>1778891</v>
      </c>
      <c r="F92" t="s">
        <v>968</v>
      </c>
      <c r="K92" t="s">
        <v>946</v>
      </c>
      <c r="M92" t="s">
        <v>947</v>
      </c>
    </row>
    <row r="93" spans="1:18" x14ac:dyDescent="0.25">
      <c r="A93">
        <v>5</v>
      </c>
      <c r="E93">
        <v>1778892</v>
      </c>
      <c r="F93" t="s">
        <v>969</v>
      </c>
      <c r="K93" t="s">
        <v>946</v>
      </c>
      <c r="M93" t="s">
        <v>947</v>
      </c>
    </row>
    <row r="94" spans="1:18" x14ac:dyDescent="0.25">
      <c r="A94">
        <v>5</v>
      </c>
      <c r="B94">
        <v>1619828</v>
      </c>
      <c r="C94" t="s">
        <v>18</v>
      </c>
      <c r="D94">
        <v>99</v>
      </c>
    </row>
    <row r="95" spans="1:18" x14ac:dyDescent="0.25">
      <c r="A95">
        <v>6</v>
      </c>
      <c r="E95">
        <v>1777092</v>
      </c>
      <c r="F95" t="s">
        <v>970</v>
      </c>
      <c r="K95" t="s">
        <v>921</v>
      </c>
      <c r="M95" t="s">
        <v>971</v>
      </c>
      <c r="O95" t="s">
        <v>897</v>
      </c>
      <c r="P95" s="318" t="str">
        <f>+MIGR02!I44</f>
        <v>RABO</v>
      </c>
      <c r="Q95" s="318" t="str">
        <f>+MIGR02!J44</f>
        <v>INGB</v>
      </c>
      <c r="R95" s="318" t="str">
        <f>+MIGR02!K44</f>
        <v>SNSB</v>
      </c>
    </row>
    <row r="96" spans="1:18" x14ac:dyDescent="0.25">
      <c r="A96">
        <v>6</v>
      </c>
      <c r="E96">
        <v>1777094</v>
      </c>
      <c r="F96" t="s">
        <v>972</v>
      </c>
      <c r="K96" t="s">
        <v>973</v>
      </c>
      <c r="M96" t="s">
        <v>971</v>
      </c>
      <c r="O96" t="s">
        <v>897</v>
      </c>
      <c r="P96" s="318">
        <f>+MIGR02!I45</f>
        <v>123</v>
      </c>
      <c r="Q96" s="318">
        <f>+MIGR02!J45</f>
        <v>456</v>
      </c>
      <c r="R96" s="318">
        <f>+MIGR02!K45</f>
        <v>789</v>
      </c>
    </row>
    <row r="97" spans="1:18" x14ac:dyDescent="0.25">
      <c r="A97">
        <v>6</v>
      </c>
      <c r="E97">
        <v>1777042</v>
      </c>
      <c r="F97" t="s">
        <v>974</v>
      </c>
      <c r="K97" t="s">
        <v>946</v>
      </c>
      <c r="M97" t="s">
        <v>933</v>
      </c>
      <c r="O97" t="s">
        <v>897</v>
      </c>
      <c r="P97" s="318">
        <f>+MIGR02!I46</f>
        <v>1000</v>
      </c>
      <c r="Q97" s="318">
        <f>+MIGR02!J46</f>
        <v>2000</v>
      </c>
      <c r="R97" s="318">
        <f>+MIGR02!K46</f>
        <v>3000</v>
      </c>
    </row>
    <row r="98" spans="1:18" x14ac:dyDescent="0.25">
      <c r="A98">
        <v>6</v>
      </c>
      <c r="E98">
        <v>1777397</v>
      </c>
      <c r="F98" t="s">
        <v>975</v>
      </c>
      <c r="K98" t="s">
        <v>946</v>
      </c>
      <c r="M98" t="s">
        <v>933</v>
      </c>
      <c r="O98" t="s">
        <v>897</v>
      </c>
      <c r="P98" s="318">
        <f>+MIGR02!I47</f>
        <v>-40</v>
      </c>
      <c r="Q98" s="318">
        <f>+MIGR02!J47</f>
        <v>-55</v>
      </c>
      <c r="R98" s="318">
        <f>+MIGR02!K47</f>
        <v>-65</v>
      </c>
    </row>
    <row r="99" spans="1:18" x14ac:dyDescent="0.25">
      <c r="A99">
        <v>4</v>
      </c>
      <c r="B99">
        <v>1620064</v>
      </c>
      <c r="C99" t="s">
        <v>976</v>
      </c>
      <c r="D99">
        <v>1</v>
      </c>
    </row>
    <row r="100" spans="1:18" x14ac:dyDescent="0.25">
      <c r="A100">
        <v>5</v>
      </c>
      <c r="E100">
        <v>1778893</v>
      </c>
      <c r="F100" t="s">
        <v>977</v>
      </c>
      <c r="K100" t="s">
        <v>946</v>
      </c>
      <c r="M100" t="s">
        <v>947</v>
      </c>
    </row>
    <row r="101" spans="1:18" x14ac:dyDescent="0.25">
      <c r="A101">
        <v>5</v>
      </c>
      <c r="E101">
        <v>1778894</v>
      </c>
      <c r="F101" t="s">
        <v>978</v>
      </c>
      <c r="K101" t="s">
        <v>946</v>
      </c>
      <c r="M101" t="s">
        <v>947</v>
      </c>
    </row>
    <row r="102" spans="1:18" x14ac:dyDescent="0.25">
      <c r="A102">
        <v>5</v>
      </c>
      <c r="B102">
        <v>1619838</v>
      </c>
      <c r="C102" t="s">
        <v>19</v>
      </c>
      <c r="D102">
        <v>99</v>
      </c>
    </row>
    <row r="103" spans="1:18" x14ac:dyDescent="0.25">
      <c r="A103">
        <v>6</v>
      </c>
      <c r="E103">
        <v>1777195</v>
      </c>
      <c r="F103" t="s">
        <v>979</v>
      </c>
      <c r="K103" t="s">
        <v>921</v>
      </c>
      <c r="M103" t="s">
        <v>971</v>
      </c>
      <c r="O103" t="s">
        <v>897</v>
      </c>
      <c r="P103" s="318" t="str">
        <f>+MIGR02!I52</f>
        <v>REVOLUT</v>
      </c>
      <c r="Q103" s="318" t="str">
        <f>+MIGR02!J52</f>
        <v>COLLECTOR</v>
      </c>
      <c r="R103" s="318" t="str">
        <f>+MIGR02!K52</f>
        <v>WISE</v>
      </c>
    </row>
    <row r="104" spans="1:18" x14ac:dyDescent="0.25">
      <c r="A104">
        <v>6</v>
      </c>
      <c r="E104">
        <v>1777197</v>
      </c>
      <c r="F104" t="s">
        <v>980</v>
      </c>
      <c r="K104" t="s">
        <v>973</v>
      </c>
      <c r="M104" t="s">
        <v>971</v>
      </c>
      <c r="O104" t="s">
        <v>897</v>
      </c>
      <c r="P104" s="318">
        <f>+MIGR02!I53</f>
        <v>7179</v>
      </c>
      <c r="Q104" s="318">
        <f>+MIGR02!J53</f>
        <v>7180</v>
      </c>
      <c r="R104" s="318">
        <f>+MIGR02!K53</f>
        <v>7181</v>
      </c>
    </row>
    <row r="105" spans="1:18" x14ac:dyDescent="0.25">
      <c r="A105">
        <v>6</v>
      </c>
      <c r="E105">
        <v>1777093</v>
      </c>
      <c r="F105" t="s">
        <v>981</v>
      </c>
      <c r="K105" t="s">
        <v>918</v>
      </c>
      <c r="M105" t="s">
        <v>933</v>
      </c>
      <c r="O105" t="s">
        <v>897</v>
      </c>
      <c r="P105" s="318" t="str">
        <f>+MIGR02!I54</f>
        <v>DNK</v>
      </c>
      <c r="Q105" s="318" t="str">
        <f>+MIGR02!J54</f>
        <v>ZWE</v>
      </c>
      <c r="R105" s="318" t="str">
        <f>+MIGR02!K54</f>
        <v>GBR</v>
      </c>
    </row>
    <row r="106" spans="1:18" x14ac:dyDescent="0.25">
      <c r="A106">
        <v>6</v>
      </c>
      <c r="E106">
        <v>1777200</v>
      </c>
      <c r="F106" t="s">
        <v>982</v>
      </c>
      <c r="K106" t="s">
        <v>946</v>
      </c>
      <c r="M106" t="s">
        <v>933</v>
      </c>
      <c r="O106" t="s">
        <v>897</v>
      </c>
      <c r="P106" s="318">
        <f>+MIGR02!I55</f>
        <v>150</v>
      </c>
      <c r="Q106" s="318">
        <f>+MIGR02!J55</f>
        <v>150</v>
      </c>
      <c r="R106" s="318">
        <f>+MIGR02!K55</f>
        <v>150</v>
      </c>
    </row>
    <row r="107" spans="1:18" x14ac:dyDescent="0.25">
      <c r="A107">
        <v>6</v>
      </c>
      <c r="E107">
        <v>1777044</v>
      </c>
      <c r="F107" t="s">
        <v>983</v>
      </c>
      <c r="K107" t="s">
        <v>946</v>
      </c>
      <c r="M107" t="s">
        <v>933</v>
      </c>
      <c r="O107" t="s">
        <v>897</v>
      </c>
      <c r="P107" s="318">
        <f>+MIGR02!I56</f>
        <v>-50</v>
      </c>
      <c r="Q107" s="318">
        <f>+MIGR02!J56</f>
        <v>-60</v>
      </c>
      <c r="R107" s="318">
        <f>+MIGR02!K56</f>
        <v>-70</v>
      </c>
    </row>
    <row r="108" spans="1:18" x14ac:dyDescent="0.25">
      <c r="A108">
        <v>4</v>
      </c>
      <c r="B108">
        <v>1620039</v>
      </c>
      <c r="C108" t="s">
        <v>20</v>
      </c>
      <c r="D108">
        <v>1</v>
      </c>
    </row>
    <row r="109" spans="1:18" x14ac:dyDescent="0.25">
      <c r="A109">
        <v>5</v>
      </c>
      <c r="E109">
        <v>1778697</v>
      </c>
      <c r="F109" t="s">
        <v>984</v>
      </c>
      <c r="K109" t="s">
        <v>946</v>
      </c>
      <c r="M109" t="s">
        <v>947</v>
      </c>
      <c r="O109" t="s">
        <v>897</v>
      </c>
      <c r="P109" s="318">
        <f>+MIGR02!J287</f>
        <v>1050</v>
      </c>
    </row>
    <row r="110" spans="1:18" x14ac:dyDescent="0.25">
      <c r="A110">
        <v>5</v>
      </c>
      <c r="E110">
        <v>1778702</v>
      </c>
      <c r="F110" t="s">
        <v>985</v>
      </c>
      <c r="K110" t="s">
        <v>946</v>
      </c>
      <c r="L110" t="s">
        <v>986</v>
      </c>
      <c r="M110" t="s">
        <v>947</v>
      </c>
      <c r="O110" t="s">
        <v>897</v>
      </c>
      <c r="P110" s="318">
        <f>+MIGR02!I289</f>
        <v>33550</v>
      </c>
    </row>
    <row r="111" spans="1:18" x14ac:dyDescent="0.25">
      <c r="A111">
        <v>5</v>
      </c>
      <c r="E111">
        <v>1778705</v>
      </c>
      <c r="F111" t="s">
        <v>987</v>
      </c>
      <c r="K111" t="s">
        <v>946</v>
      </c>
      <c r="L111" t="s">
        <v>986</v>
      </c>
      <c r="M111" t="s">
        <v>947</v>
      </c>
      <c r="O111" t="s">
        <v>897</v>
      </c>
      <c r="P111" s="318">
        <f>+MIGR02!I288</f>
        <v>37100</v>
      </c>
    </row>
    <row r="112" spans="1:18" x14ac:dyDescent="0.25">
      <c r="A112">
        <v>5</v>
      </c>
      <c r="E112">
        <v>1778706</v>
      </c>
      <c r="F112" t="s">
        <v>988</v>
      </c>
      <c r="K112" t="s">
        <v>946</v>
      </c>
      <c r="L112" t="s">
        <v>986</v>
      </c>
      <c r="M112" t="s">
        <v>947</v>
      </c>
      <c r="O112" t="s">
        <v>897</v>
      </c>
      <c r="P112" s="318">
        <f>+MIGR02!I290</f>
        <v>30000</v>
      </c>
    </row>
    <row r="113" spans="1:18" x14ac:dyDescent="0.25">
      <c r="A113">
        <v>5</v>
      </c>
      <c r="E113">
        <v>1778709</v>
      </c>
      <c r="F113" t="s">
        <v>989</v>
      </c>
      <c r="K113" t="s">
        <v>946</v>
      </c>
      <c r="L113" t="s">
        <v>986</v>
      </c>
      <c r="M113" t="s">
        <v>947</v>
      </c>
      <c r="O113" t="s">
        <v>897</v>
      </c>
      <c r="P113" s="318">
        <f>+MIGR02!I291</f>
        <v>27500</v>
      </c>
    </row>
    <row r="114" spans="1:18" x14ac:dyDescent="0.25">
      <c r="A114">
        <v>5</v>
      </c>
      <c r="E114">
        <v>1778711</v>
      </c>
      <c r="F114" t="s">
        <v>990</v>
      </c>
      <c r="K114" t="s">
        <v>946</v>
      </c>
      <c r="M114" t="s">
        <v>947</v>
      </c>
      <c r="O114" t="s">
        <v>897</v>
      </c>
      <c r="P114" s="318">
        <f>+MIGR02!J292</f>
        <v>1050</v>
      </c>
    </row>
    <row r="115" spans="1:18" x14ac:dyDescent="0.25">
      <c r="A115">
        <v>5</v>
      </c>
      <c r="B115">
        <v>1619829</v>
      </c>
      <c r="C115" t="s">
        <v>991</v>
      </c>
      <c r="D115">
        <v>99</v>
      </c>
    </row>
    <row r="116" spans="1:18" x14ac:dyDescent="0.25">
      <c r="A116">
        <v>6</v>
      </c>
      <c r="E116">
        <v>1778886</v>
      </c>
      <c r="F116" t="s">
        <v>992</v>
      </c>
      <c r="K116" t="s">
        <v>921</v>
      </c>
      <c r="M116" t="s">
        <v>869</v>
      </c>
      <c r="O116" t="s">
        <v>897</v>
      </c>
      <c r="P116" s="318" t="str">
        <f>+MIGR02!I61</f>
        <v>BNL1 EFF</v>
      </c>
      <c r="Q116" s="318" t="str">
        <f>+MIGR02!J61</f>
        <v>BNL2 EFF</v>
      </c>
      <c r="R116" s="318" t="str">
        <f>+MIGR02!K61</f>
        <v>BNL3 EFF</v>
      </c>
    </row>
    <row r="117" spans="1:18" x14ac:dyDescent="0.25">
      <c r="A117">
        <v>6</v>
      </c>
      <c r="E117">
        <v>1778887</v>
      </c>
      <c r="F117" t="s">
        <v>993</v>
      </c>
      <c r="K117" t="s">
        <v>973</v>
      </c>
      <c r="M117" t="s">
        <v>869</v>
      </c>
      <c r="O117" t="s">
        <v>897</v>
      </c>
      <c r="P117" s="318">
        <f>+MIGR02!I62</f>
        <v>177888701</v>
      </c>
      <c r="Q117" s="318">
        <f>+MIGR02!J62</f>
        <v>177888702</v>
      </c>
      <c r="R117" s="318">
        <f>+MIGR02!K62</f>
        <v>177888703</v>
      </c>
    </row>
    <row r="118" spans="1:18" x14ac:dyDescent="0.25">
      <c r="A118">
        <v>6</v>
      </c>
      <c r="E118">
        <v>1778888</v>
      </c>
      <c r="F118" t="s">
        <v>994</v>
      </c>
      <c r="K118" t="s">
        <v>918</v>
      </c>
      <c r="M118" t="s">
        <v>869</v>
      </c>
      <c r="O118" t="s">
        <v>897</v>
      </c>
      <c r="P118" s="318" t="str">
        <f>+MIGR02!I63</f>
        <v>DNK</v>
      </c>
      <c r="Q118" s="318" t="str">
        <f>+MIGR02!J63</f>
        <v>ZWE</v>
      </c>
      <c r="R118" s="318" t="str">
        <f>+MIGR02!K63</f>
        <v>GBR</v>
      </c>
    </row>
    <row r="119" spans="1:18" x14ac:dyDescent="0.25">
      <c r="A119">
        <v>6</v>
      </c>
      <c r="E119">
        <v>1777047</v>
      </c>
      <c r="F119" t="s">
        <v>995</v>
      </c>
      <c r="K119" t="s">
        <v>946</v>
      </c>
      <c r="L119" t="s">
        <v>986</v>
      </c>
      <c r="M119" t="s">
        <v>933</v>
      </c>
      <c r="O119" t="s">
        <v>897</v>
      </c>
      <c r="P119" s="318">
        <f>+MIGR02!I64</f>
        <v>250</v>
      </c>
      <c r="Q119" s="318">
        <f>+MIGR02!J64</f>
        <v>350</v>
      </c>
      <c r="R119" s="318">
        <f>+MIGR02!K64</f>
        <v>450</v>
      </c>
    </row>
    <row r="120" spans="1:18" x14ac:dyDescent="0.25">
      <c r="A120">
        <v>6</v>
      </c>
      <c r="E120">
        <v>1777048</v>
      </c>
      <c r="F120" t="s">
        <v>996</v>
      </c>
      <c r="K120" t="s">
        <v>946</v>
      </c>
      <c r="L120" t="s">
        <v>986</v>
      </c>
      <c r="M120" t="s">
        <v>933</v>
      </c>
      <c r="O120" t="s">
        <v>897</v>
      </c>
      <c r="P120" s="318">
        <f>+MIGR02!I65</f>
        <v>9250</v>
      </c>
      <c r="Q120" s="318">
        <f>+MIGR02!J65</f>
        <v>11350</v>
      </c>
      <c r="R120" s="318">
        <f>+MIGR02!K65</f>
        <v>12950</v>
      </c>
    </row>
    <row r="121" spans="1:18" x14ac:dyDescent="0.25">
      <c r="A121">
        <v>6</v>
      </c>
      <c r="E121">
        <v>1777049</v>
      </c>
      <c r="F121" t="s">
        <v>997</v>
      </c>
      <c r="K121" t="s">
        <v>946</v>
      </c>
      <c r="L121" t="s">
        <v>986</v>
      </c>
      <c r="M121" t="s">
        <v>933</v>
      </c>
      <c r="O121" t="s">
        <v>897</v>
      </c>
      <c r="P121" s="318">
        <f>+MIGR02!I66</f>
        <v>10500</v>
      </c>
      <c r="Q121" s="318">
        <f>+MIGR02!J66</f>
        <v>12700</v>
      </c>
      <c r="R121" s="318">
        <f>+MIGR02!K66</f>
        <v>13900</v>
      </c>
    </row>
    <row r="122" spans="1:18" x14ac:dyDescent="0.25">
      <c r="A122">
        <v>6</v>
      </c>
      <c r="E122">
        <v>1777050</v>
      </c>
      <c r="F122" t="s">
        <v>998</v>
      </c>
      <c r="K122" t="s">
        <v>946</v>
      </c>
      <c r="L122" t="s">
        <v>986</v>
      </c>
      <c r="M122" t="s">
        <v>933</v>
      </c>
      <c r="O122" t="s">
        <v>897</v>
      </c>
      <c r="P122" s="318">
        <f>+MIGR02!I67</f>
        <v>8000</v>
      </c>
      <c r="Q122" s="318">
        <f>+MIGR02!J67</f>
        <v>10000</v>
      </c>
      <c r="R122" s="318">
        <f>+MIGR02!K67</f>
        <v>12000</v>
      </c>
    </row>
    <row r="123" spans="1:18" x14ac:dyDescent="0.25">
      <c r="A123">
        <v>6</v>
      </c>
      <c r="E123">
        <v>1777051</v>
      </c>
      <c r="F123" t="s">
        <v>999</v>
      </c>
      <c r="K123" t="s">
        <v>946</v>
      </c>
      <c r="L123" t="s">
        <v>986</v>
      </c>
      <c r="M123" t="s">
        <v>933</v>
      </c>
      <c r="O123" t="s">
        <v>897</v>
      </c>
      <c r="P123" s="318">
        <f>+MIGR02!I68</f>
        <v>7000</v>
      </c>
      <c r="Q123" s="318">
        <f>+MIGR02!J68</f>
        <v>9000</v>
      </c>
      <c r="R123" s="318">
        <f>+MIGR02!K68</f>
        <v>11500</v>
      </c>
    </row>
    <row r="124" spans="1:18" x14ac:dyDescent="0.25">
      <c r="A124">
        <v>4</v>
      </c>
      <c r="B124">
        <v>1619846</v>
      </c>
      <c r="C124" t="s">
        <v>21</v>
      </c>
      <c r="D124">
        <v>99</v>
      </c>
    </row>
    <row r="125" spans="1:18" x14ac:dyDescent="0.25">
      <c r="A125">
        <v>5</v>
      </c>
      <c r="E125">
        <v>1777213</v>
      </c>
      <c r="F125" t="s">
        <v>1000</v>
      </c>
      <c r="K125" t="s">
        <v>921</v>
      </c>
      <c r="M125" t="s">
        <v>971</v>
      </c>
      <c r="O125" t="s">
        <v>897</v>
      </c>
      <c r="P125" s="318" t="str">
        <f>+MIGR02!I73</f>
        <v>CGBNL1</v>
      </c>
      <c r="Q125" s="318" t="str">
        <f>+MIGR02!J73</f>
        <v>CGBNL2</v>
      </c>
      <c r="R125" s="318" t="str">
        <f>+MIGR02!K73</f>
        <v>CGBNL3</v>
      </c>
    </row>
    <row r="126" spans="1:18" x14ac:dyDescent="0.25">
      <c r="A126">
        <v>5</v>
      </c>
      <c r="E126">
        <v>1777076</v>
      </c>
      <c r="F126" t="s">
        <v>1001</v>
      </c>
      <c r="K126" t="s">
        <v>918</v>
      </c>
      <c r="M126" t="s">
        <v>933</v>
      </c>
      <c r="O126" t="s">
        <v>897</v>
      </c>
      <c r="P126" s="318" t="str">
        <f>+MIGR02!I74</f>
        <v>DNK</v>
      </c>
      <c r="Q126" s="318" t="str">
        <f>+MIGR02!J74</f>
        <v>ZWE</v>
      </c>
      <c r="R126" s="318" t="str">
        <f>+MIGR02!K74</f>
        <v>GBR</v>
      </c>
    </row>
    <row r="127" spans="1:18" x14ac:dyDescent="0.25">
      <c r="A127">
        <v>5</v>
      </c>
      <c r="E127">
        <v>1777081</v>
      </c>
      <c r="F127" t="s">
        <v>1002</v>
      </c>
      <c r="K127" t="s">
        <v>946</v>
      </c>
      <c r="M127" t="s">
        <v>933</v>
      </c>
      <c r="O127" t="s">
        <v>897</v>
      </c>
      <c r="P127" s="318">
        <f>+MIGR02!I75</f>
        <v>-100</v>
      </c>
      <c r="Q127" s="318">
        <f>+MIGR02!J75</f>
        <v>-200</v>
      </c>
      <c r="R127" s="318">
        <f>+MIGR02!K75</f>
        <v>-300</v>
      </c>
    </row>
    <row r="128" spans="1:18" x14ac:dyDescent="0.25">
      <c r="A128">
        <v>4</v>
      </c>
      <c r="B128">
        <v>1620043</v>
      </c>
      <c r="C128" t="s">
        <v>22</v>
      </c>
      <c r="D128">
        <v>1</v>
      </c>
    </row>
    <row r="129" spans="1:18" x14ac:dyDescent="0.25">
      <c r="A129">
        <v>5</v>
      </c>
      <c r="E129">
        <v>1778724</v>
      </c>
      <c r="F129" t="s">
        <v>1003</v>
      </c>
      <c r="K129" t="s">
        <v>946</v>
      </c>
      <c r="M129" t="s">
        <v>947</v>
      </c>
      <c r="N129" t="s">
        <v>1004</v>
      </c>
      <c r="O129" t="s">
        <v>897</v>
      </c>
      <c r="P129" s="357">
        <f>IF(MIGR02!$I$21&lt;=2020,+MIGR02!J296, " ")</f>
        <v>2400</v>
      </c>
    </row>
    <row r="130" spans="1:18" x14ac:dyDescent="0.25">
      <c r="A130">
        <v>5</v>
      </c>
      <c r="E130">
        <v>1778720</v>
      </c>
      <c r="F130" t="s">
        <v>1005</v>
      </c>
      <c r="K130" t="s">
        <v>946</v>
      </c>
      <c r="M130" t="s">
        <v>947</v>
      </c>
      <c r="O130" t="s">
        <v>897</v>
      </c>
      <c r="P130" s="365"/>
    </row>
    <row r="131" spans="1:18" x14ac:dyDescent="0.25">
      <c r="A131">
        <v>5</v>
      </c>
      <c r="E131">
        <v>1778716</v>
      </c>
      <c r="F131" t="s">
        <v>1006</v>
      </c>
      <c r="K131" t="s">
        <v>946</v>
      </c>
      <c r="L131" t="s">
        <v>986</v>
      </c>
      <c r="M131" t="s">
        <v>947</v>
      </c>
      <c r="O131" t="s">
        <v>897</v>
      </c>
      <c r="P131" s="313">
        <f>IF(MIGR02!$I$21&lt;=2020,+MIGR02!I298, " ")</f>
        <v>65000</v>
      </c>
    </row>
    <row r="132" spans="1:18" x14ac:dyDescent="0.25">
      <c r="A132">
        <v>5</v>
      </c>
      <c r="E132">
        <v>1778717</v>
      </c>
      <c r="F132" t="s">
        <v>1007</v>
      </c>
      <c r="K132" t="s">
        <v>946</v>
      </c>
      <c r="L132" t="s">
        <v>986</v>
      </c>
      <c r="M132" t="s">
        <v>947</v>
      </c>
      <c r="O132" t="s">
        <v>897</v>
      </c>
      <c r="P132" s="313">
        <f>IF(MIGR02!$I$21&lt;=2020,+MIGR02!I297, " ")</f>
        <v>63500</v>
      </c>
    </row>
    <row r="133" spans="1:18" x14ac:dyDescent="0.25">
      <c r="A133">
        <v>5</v>
      </c>
      <c r="E133">
        <v>1778718</v>
      </c>
      <c r="F133" t="s">
        <v>1008</v>
      </c>
      <c r="K133" t="s">
        <v>946</v>
      </c>
      <c r="L133" t="s">
        <v>986</v>
      </c>
      <c r="M133" t="s">
        <v>947</v>
      </c>
      <c r="O133" t="s">
        <v>897</v>
      </c>
      <c r="P133" s="313">
        <f>IF(MIGR02!$I$21&lt;=2020,+MIGR02!I299, " ")</f>
        <v>68000</v>
      </c>
    </row>
    <row r="134" spans="1:18" x14ac:dyDescent="0.25">
      <c r="A134">
        <v>5</v>
      </c>
      <c r="E134">
        <v>1778719</v>
      </c>
      <c r="F134" t="s">
        <v>1009</v>
      </c>
      <c r="K134" t="s">
        <v>946</v>
      </c>
      <c r="L134" t="s">
        <v>986</v>
      </c>
      <c r="M134" t="s">
        <v>947</v>
      </c>
      <c r="O134" t="s">
        <v>897</v>
      </c>
      <c r="P134" s="313">
        <f>IF(MIGR02!$I$21&lt;=2020,+MIGR02!I300, " ")</f>
        <v>4800</v>
      </c>
    </row>
    <row r="135" spans="1:18" x14ac:dyDescent="0.25">
      <c r="A135">
        <v>5</v>
      </c>
      <c r="E135">
        <v>1778721</v>
      </c>
      <c r="F135" t="s">
        <v>1010</v>
      </c>
      <c r="K135" t="s">
        <v>946</v>
      </c>
      <c r="M135" t="s">
        <v>947</v>
      </c>
      <c r="O135" t="s">
        <v>897</v>
      </c>
      <c r="P135" s="313">
        <f>IF(MIGR02!$I$21&lt;=2020,+MIGR02!J301, " ")</f>
        <v>-64700</v>
      </c>
    </row>
    <row r="136" spans="1:18" x14ac:dyDescent="0.25">
      <c r="A136">
        <v>5</v>
      </c>
      <c r="B136">
        <v>1619833</v>
      </c>
      <c r="C136" t="s">
        <v>1011</v>
      </c>
      <c r="D136">
        <v>99</v>
      </c>
    </row>
    <row r="137" spans="1:18" x14ac:dyDescent="0.25">
      <c r="A137">
        <v>6</v>
      </c>
      <c r="E137">
        <v>1777215</v>
      </c>
      <c r="F137" t="s">
        <v>1012</v>
      </c>
      <c r="K137" t="s">
        <v>921</v>
      </c>
      <c r="M137" t="s">
        <v>971</v>
      </c>
      <c r="O137" t="s">
        <v>897</v>
      </c>
      <c r="P137" s="318" t="str">
        <f>+MIGR02!I80</f>
        <v>UGBNL1</v>
      </c>
      <c r="Q137" s="318" t="str">
        <f>+MIGR02!J80</f>
        <v>UGBNL2</v>
      </c>
      <c r="R137" s="318" t="str">
        <f>+MIGR02!K80</f>
        <v>UGBNL3</v>
      </c>
    </row>
    <row r="138" spans="1:18" x14ac:dyDescent="0.25">
      <c r="A138">
        <v>6</v>
      </c>
      <c r="E138">
        <v>1777251</v>
      </c>
      <c r="F138" t="s">
        <v>1013</v>
      </c>
      <c r="K138" t="s">
        <v>946</v>
      </c>
      <c r="L138" t="s">
        <v>986</v>
      </c>
      <c r="M138" t="s">
        <v>933</v>
      </c>
      <c r="O138" t="s">
        <v>897</v>
      </c>
      <c r="P138" s="318">
        <f>+MIGR02!I81</f>
        <v>750</v>
      </c>
      <c r="Q138" s="318">
        <f>+MIGR02!J81</f>
        <v>1000</v>
      </c>
      <c r="R138" s="318">
        <f>+MIGR02!K81</f>
        <v>1250</v>
      </c>
    </row>
    <row r="139" spans="1:18" x14ac:dyDescent="0.25">
      <c r="A139">
        <v>6</v>
      </c>
      <c r="E139">
        <v>1777337</v>
      </c>
      <c r="F139" t="s">
        <v>1014</v>
      </c>
      <c r="K139" t="s">
        <v>946</v>
      </c>
      <c r="L139" t="s">
        <v>986</v>
      </c>
      <c r="M139" t="s">
        <v>933</v>
      </c>
      <c r="O139" t="s">
        <v>897</v>
      </c>
      <c r="P139" s="318">
        <f>+MIGR02!I82</f>
        <v>20000</v>
      </c>
      <c r="Q139" s="318">
        <f>+MIGR02!J82</f>
        <v>22000</v>
      </c>
      <c r="R139" s="318">
        <f>+MIGR02!K82</f>
        <v>23000</v>
      </c>
    </row>
    <row r="140" spans="1:18" x14ac:dyDescent="0.25">
      <c r="A140">
        <v>6</v>
      </c>
      <c r="E140">
        <v>1777338</v>
      </c>
      <c r="F140" t="s">
        <v>1015</v>
      </c>
      <c r="K140" t="s">
        <v>946</v>
      </c>
      <c r="L140" t="s">
        <v>986</v>
      </c>
      <c r="M140" t="s">
        <v>933</v>
      </c>
      <c r="O140" t="s">
        <v>897</v>
      </c>
      <c r="P140" s="318">
        <f>+MIGR02!I83</f>
        <v>19500</v>
      </c>
      <c r="Q140" s="318">
        <f>+MIGR02!J83</f>
        <v>21500</v>
      </c>
      <c r="R140" s="318">
        <f>+MIGR02!K83</f>
        <v>22500</v>
      </c>
    </row>
    <row r="141" spans="1:18" x14ac:dyDescent="0.25">
      <c r="A141">
        <v>6</v>
      </c>
      <c r="E141">
        <v>1777376</v>
      </c>
      <c r="F141" t="s">
        <v>1016</v>
      </c>
      <c r="K141" t="s">
        <v>946</v>
      </c>
      <c r="L141" t="s">
        <v>986</v>
      </c>
      <c r="M141" t="s">
        <v>933</v>
      </c>
      <c r="O141" t="s">
        <v>897</v>
      </c>
      <c r="P141" s="318">
        <f>+MIGR02!I84</f>
        <v>21000</v>
      </c>
      <c r="Q141" s="318">
        <f>+MIGR02!J84</f>
        <v>23000</v>
      </c>
      <c r="R141" s="318">
        <f>+MIGR02!K84</f>
        <v>24000</v>
      </c>
    </row>
    <row r="142" spans="1:18" x14ac:dyDescent="0.25">
      <c r="A142">
        <v>6</v>
      </c>
      <c r="E142">
        <v>1777377</v>
      </c>
      <c r="F142" t="s">
        <v>1017</v>
      </c>
      <c r="K142" t="s">
        <v>946</v>
      </c>
      <c r="L142" t="s">
        <v>986</v>
      </c>
      <c r="M142" t="s">
        <v>933</v>
      </c>
      <c r="O142" t="s">
        <v>897</v>
      </c>
      <c r="P142" s="318">
        <f>+MIGR02!I85</f>
        <v>1500</v>
      </c>
      <c r="Q142" s="318">
        <f>+MIGR02!J85</f>
        <v>1600</v>
      </c>
      <c r="R142" s="318">
        <f>+MIGR02!K85</f>
        <v>1700</v>
      </c>
    </row>
    <row r="143" spans="1:18" x14ac:dyDescent="0.25">
      <c r="A143">
        <v>4</v>
      </c>
      <c r="B143">
        <v>1620036</v>
      </c>
      <c r="C143" t="s">
        <v>1018</v>
      </c>
      <c r="D143">
        <v>1</v>
      </c>
    </row>
    <row r="144" spans="1:18" x14ac:dyDescent="0.25">
      <c r="A144">
        <v>5</v>
      </c>
      <c r="E144">
        <v>1777406</v>
      </c>
      <c r="F144" t="s">
        <v>1019</v>
      </c>
      <c r="K144" t="s">
        <v>946</v>
      </c>
      <c r="L144" t="s">
        <v>986</v>
      </c>
      <c r="M144" t="s">
        <v>947</v>
      </c>
    </row>
    <row r="145" spans="1:16" x14ac:dyDescent="0.25">
      <c r="G145" t="s">
        <v>15</v>
      </c>
      <c r="H145" t="s">
        <v>16</v>
      </c>
      <c r="O145" t="s">
        <v>897</v>
      </c>
      <c r="P145" s="318">
        <f>+MIGR02!J317</f>
        <v>7925</v>
      </c>
    </row>
    <row r="146" spans="1:16" x14ac:dyDescent="0.25">
      <c r="G146" t="s">
        <v>17</v>
      </c>
      <c r="H146" t="s">
        <v>954</v>
      </c>
      <c r="O146" t="s">
        <v>897</v>
      </c>
      <c r="P146" s="318">
        <f>+MIGR02!J389</f>
        <v>5900</v>
      </c>
    </row>
    <row r="147" spans="1:16" x14ac:dyDescent="0.25">
      <c r="A147">
        <v>5</v>
      </c>
      <c r="E147">
        <v>1778757</v>
      </c>
      <c r="F147" t="s">
        <v>1020</v>
      </c>
      <c r="K147" t="s">
        <v>946</v>
      </c>
      <c r="M147" t="s">
        <v>947</v>
      </c>
    </row>
    <row r="148" spans="1:16" x14ac:dyDescent="0.25">
      <c r="G148" t="s">
        <v>15</v>
      </c>
      <c r="H148" t="s">
        <v>16</v>
      </c>
      <c r="O148" t="s">
        <v>897</v>
      </c>
      <c r="P148" s="318">
        <f>+MIGR02!I320</f>
        <v>408800</v>
      </c>
    </row>
    <row r="149" spans="1:16" x14ac:dyDescent="0.25">
      <c r="G149" t="s">
        <v>17</v>
      </c>
      <c r="H149" t="s">
        <v>954</v>
      </c>
      <c r="O149" t="s">
        <v>897</v>
      </c>
      <c r="P149" s="318">
        <f>+MIGR02!I392</f>
        <v>408800</v>
      </c>
    </row>
    <row r="150" spans="1:16" x14ac:dyDescent="0.25">
      <c r="A150">
        <v>5</v>
      </c>
      <c r="E150">
        <v>1778758</v>
      </c>
      <c r="F150" t="s">
        <v>1021</v>
      </c>
      <c r="K150" t="s">
        <v>946</v>
      </c>
      <c r="M150" t="s">
        <v>947</v>
      </c>
    </row>
    <row r="151" spans="1:16" x14ac:dyDescent="0.25">
      <c r="G151" t="s">
        <v>15</v>
      </c>
      <c r="H151" t="s">
        <v>16</v>
      </c>
      <c r="O151" t="s">
        <v>897</v>
      </c>
      <c r="P151" s="318">
        <f>+MIGR02!I319</f>
        <v>408800</v>
      </c>
    </row>
    <row r="152" spans="1:16" x14ac:dyDescent="0.25">
      <c r="G152" t="s">
        <v>17</v>
      </c>
      <c r="H152" t="s">
        <v>954</v>
      </c>
      <c r="O152" t="s">
        <v>897</v>
      </c>
      <c r="P152" s="318">
        <f>+MIGR02!I391</f>
        <v>408800</v>
      </c>
    </row>
    <row r="153" spans="1:16" x14ac:dyDescent="0.25">
      <c r="A153">
        <v>5</v>
      </c>
      <c r="E153">
        <v>1778759</v>
      </c>
      <c r="F153" t="s">
        <v>1022</v>
      </c>
      <c r="K153" t="s">
        <v>946</v>
      </c>
      <c r="M153" t="s">
        <v>947</v>
      </c>
    </row>
    <row r="154" spans="1:16" x14ac:dyDescent="0.25">
      <c r="G154" t="s">
        <v>15</v>
      </c>
      <c r="H154" t="s">
        <v>16</v>
      </c>
      <c r="O154" t="s">
        <v>897</v>
      </c>
      <c r="P154" s="318">
        <f>+MIGR02!I321</f>
        <v>420000</v>
      </c>
    </row>
    <row r="155" spans="1:16" x14ac:dyDescent="0.25">
      <c r="G155" t="s">
        <v>17</v>
      </c>
      <c r="H155" t="s">
        <v>954</v>
      </c>
      <c r="O155" t="s">
        <v>897</v>
      </c>
      <c r="P155" s="318">
        <f>+MIGR02!I393</f>
        <v>331500</v>
      </c>
    </row>
    <row r="156" spans="1:16" x14ac:dyDescent="0.25">
      <c r="A156">
        <v>5</v>
      </c>
      <c r="E156">
        <v>1778760</v>
      </c>
      <c r="F156" t="s">
        <v>1023</v>
      </c>
      <c r="K156" t="s">
        <v>946</v>
      </c>
      <c r="M156" t="s">
        <v>947</v>
      </c>
    </row>
    <row r="157" spans="1:16" x14ac:dyDescent="0.25">
      <c r="G157" t="s">
        <v>15</v>
      </c>
      <c r="H157" t="s">
        <v>16</v>
      </c>
      <c r="O157" t="s">
        <v>897</v>
      </c>
      <c r="P157" s="318">
        <f>+MIGR02!I322</f>
        <v>420000</v>
      </c>
    </row>
    <row r="158" spans="1:16" x14ac:dyDescent="0.25">
      <c r="G158" t="s">
        <v>17</v>
      </c>
      <c r="H158" t="s">
        <v>954</v>
      </c>
      <c r="O158" t="s">
        <v>897</v>
      </c>
      <c r="P158" s="318">
        <f>+MIGR02!I394</f>
        <v>331500</v>
      </c>
    </row>
    <row r="159" spans="1:16" x14ac:dyDescent="0.25">
      <c r="A159">
        <v>5</v>
      </c>
      <c r="E159">
        <v>1779146</v>
      </c>
      <c r="F159" t="s">
        <v>1024</v>
      </c>
      <c r="K159" t="s">
        <v>946</v>
      </c>
      <c r="M159" t="s">
        <v>947</v>
      </c>
    </row>
    <row r="160" spans="1:16" x14ac:dyDescent="0.25">
      <c r="G160" t="s">
        <v>15</v>
      </c>
      <c r="H160" t="s">
        <v>16</v>
      </c>
      <c r="O160" t="s">
        <v>897</v>
      </c>
      <c r="P160" s="326">
        <f>+MIGR02!I323</f>
        <v>0</v>
      </c>
    </row>
    <row r="161" spans="1:18" x14ac:dyDescent="0.25">
      <c r="G161" t="s">
        <v>17</v>
      </c>
      <c r="H161" t="s">
        <v>954</v>
      </c>
      <c r="O161" t="s">
        <v>897</v>
      </c>
      <c r="P161" s="326">
        <f>+MIGR02!I395</f>
        <v>0</v>
      </c>
    </row>
    <row r="162" spans="1:18" x14ac:dyDescent="0.25">
      <c r="A162">
        <v>5</v>
      </c>
      <c r="E162">
        <v>1778761</v>
      </c>
      <c r="F162" t="s">
        <v>1025</v>
      </c>
      <c r="K162" t="s">
        <v>946</v>
      </c>
      <c r="M162" t="s">
        <v>947</v>
      </c>
    </row>
    <row r="163" spans="1:18" x14ac:dyDescent="0.25">
      <c r="G163" t="s">
        <v>15</v>
      </c>
      <c r="H163" t="s">
        <v>16</v>
      </c>
      <c r="O163" t="s">
        <v>897</v>
      </c>
      <c r="P163" s="318">
        <f>+MIGR02!J324</f>
        <v>0</v>
      </c>
    </row>
    <row r="164" spans="1:18" x14ac:dyDescent="0.25">
      <c r="G164" t="s">
        <v>17</v>
      </c>
      <c r="H164" t="s">
        <v>954</v>
      </c>
      <c r="O164" t="s">
        <v>897</v>
      </c>
      <c r="P164" s="318">
        <f>+MIGR02!J396</f>
        <v>0</v>
      </c>
    </row>
    <row r="165" spans="1:18" x14ac:dyDescent="0.25">
      <c r="A165">
        <v>5</v>
      </c>
      <c r="B165">
        <v>1619835</v>
      </c>
      <c r="C165" t="s">
        <v>1026</v>
      </c>
      <c r="D165">
        <v>99</v>
      </c>
    </row>
    <row r="166" spans="1:18" x14ac:dyDescent="0.25">
      <c r="A166">
        <v>6</v>
      </c>
      <c r="E166">
        <v>1777535</v>
      </c>
      <c r="F166" t="s">
        <v>1027</v>
      </c>
      <c r="K166" t="s">
        <v>923</v>
      </c>
      <c r="M166" t="s">
        <v>869</v>
      </c>
    </row>
    <row r="167" spans="1:18" x14ac:dyDescent="0.25">
      <c r="I167" t="s">
        <v>8</v>
      </c>
      <c r="J167" t="s">
        <v>924</v>
      </c>
      <c r="O167" t="s">
        <v>897</v>
      </c>
      <c r="P167" s="319">
        <f>+MIGR02!I90</f>
        <v>0</v>
      </c>
      <c r="Q167" s="319">
        <f>+MIGR02!J90</f>
        <v>0</v>
      </c>
      <c r="R167" s="319">
        <f>+MIGR02!K90</f>
        <v>0</v>
      </c>
    </row>
    <row r="168" spans="1:18" x14ac:dyDescent="0.25">
      <c r="I168" t="s">
        <v>9</v>
      </c>
      <c r="J168" t="s">
        <v>925</v>
      </c>
      <c r="O168" t="s">
        <v>897</v>
      </c>
      <c r="P168" s="319" t="str">
        <f>+MIGR02!I91</f>
        <v>false</v>
      </c>
      <c r="Q168" s="319" t="str">
        <f>+MIGR02!J91</f>
        <v>false</v>
      </c>
      <c r="R168" s="319" t="str">
        <f>+MIGR02!K91</f>
        <v>false</v>
      </c>
    </row>
    <row r="169" spans="1:18" x14ac:dyDescent="0.25">
      <c r="A169">
        <v>6</v>
      </c>
      <c r="E169">
        <v>1777109</v>
      </c>
      <c r="F169" t="s">
        <v>1028</v>
      </c>
      <c r="K169" t="s">
        <v>911</v>
      </c>
      <c r="M169" t="s">
        <v>869</v>
      </c>
      <c r="O169" t="s">
        <v>897</v>
      </c>
      <c r="P169" s="319" t="str">
        <f>+MIGR02!I93</f>
        <v>Van Zandvlietplein</v>
      </c>
      <c r="Q169" s="319" t="str">
        <f>+MIGR02!J93</f>
        <v>Korte Voorhout</v>
      </c>
      <c r="R169" s="319" t="str">
        <f>+MIGR02!K93</f>
        <v>De Passage</v>
      </c>
    </row>
    <row r="170" spans="1:18" x14ac:dyDescent="0.25">
      <c r="A170">
        <v>6</v>
      </c>
      <c r="E170">
        <v>1777108</v>
      </c>
      <c r="F170" t="s">
        <v>1029</v>
      </c>
      <c r="K170" t="s">
        <v>1030</v>
      </c>
      <c r="M170" t="s">
        <v>869</v>
      </c>
      <c r="O170" t="s">
        <v>897</v>
      </c>
      <c r="P170" s="319">
        <f>+MIGR02!I94</f>
        <v>1</v>
      </c>
      <c r="Q170" s="319">
        <f>+MIGR02!J94</f>
        <v>7</v>
      </c>
      <c r="R170" s="319">
        <f>+MIGR02!K94</f>
        <v>100</v>
      </c>
    </row>
    <row r="171" spans="1:18" x14ac:dyDescent="0.25">
      <c r="A171">
        <v>6</v>
      </c>
      <c r="E171">
        <v>1777110</v>
      </c>
      <c r="F171" t="s">
        <v>1031</v>
      </c>
      <c r="K171" t="s">
        <v>1032</v>
      </c>
      <c r="M171" t="s">
        <v>869</v>
      </c>
      <c r="O171" t="s">
        <v>897</v>
      </c>
      <c r="P171" s="319">
        <f>+MIGR02!I95</f>
        <v>0</v>
      </c>
      <c r="Q171" s="319">
        <f>+MIGR02!J95</f>
        <v>0</v>
      </c>
      <c r="R171" s="319">
        <f>+MIGR02!K95</f>
        <v>0</v>
      </c>
    </row>
    <row r="172" spans="1:18" x14ac:dyDescent="0.25">
      <c r="A172">
        <v>6</v>
      </c>
      <c r="E172">
        <v>1777111</v>
      </c>
      <c r="F172" t="s">
        <v>1033</v>
      </c>
      <c r="K172" t="s">
        <v>929</v>
      </c>
      <c r="M172" t="s">
        <v>869</v>
      </c>
      <c r="O172" t="s">
        <v>897</v>
      </c>
      <c r="P172" s="319">
        <f>+MIGR02!I96</f>
        <v>0</v>
      </c>
      <c r="Q172" s="319">
        <f>+MIGR02!J96</f>
        <v>0</v>
      </c>
      <c r="R172" s="319">
        <f>+MIGR02!K96</f>
        <v>0</v>
      </c>
    </row>
    <row r="173" spans="1:18" x14ac:dyDescent="0.25">
      <c r="A173">
        <v>6</v>
      </c>
      <c r="E173">
        <v>1777112</v>
      </c>
      <c r="F173" t="s">
        <v>1034</v>
      </c>
      <c r="K173" t="s">
        <v>1035</v>
      </c>
      <c r="M173" t="s">
        <v>869</v>
      </c>
      <c r="O173" t="s">
        <v>897</v>
      </c>
      <c r="P173" s="319" t="str">
        <f>+MIGR02!I97</f>
        <v>3077AA</v>
      </c>
      <c r="Q173" s="319" t="str">
        <f>+MIGR02!J97</f>
        <v>2511VB</v>
      </c>
      <c r="R173" s="319" t="str">
        <f>+MIGR02!K97</f>
        <v>1101AX</v>
      </c>
    </row>
    <row r="174" spans="1:18" x14ac:dyDescent="0.25">
      <c r="A174">
        <v>6</v>
      </c>
      <c r="E174">
        <v>1777113</v>
      </c>
      <c r="F174" t="s">
        <v>1036</v>
      </c>
      <c r="K174" t="s">
        <v>916</v>
      </c>
      <c r="M174" t="s">
        <v>869</v>
      </c>
      <c r="O174" t="s">
        <v>897</v>
      </c>
      <c r="P174" s="319" t="str">
        <f>+MIGR02!I98</f>
        <v>Rotterdam</v>
      </c>
      <c r="Q174" s="319" t="str">
        <f>+MIGR02!J98</f>
        <v>Den Haag</v>
      </c>
      <c r="R174" s="319" t="str">
        <f>+MIGR02!K98</f>
        <v>Amsterdam</v>
      </c>
    </row>
    <row r="175" spans="1:18" x14ac:dyDescent="0.25">
      <c r="A175">
        <v>6</v>
      </c>
      <c r="E175">
        <v>1778635</v>
      </c>
      <c r="F175" t="s">
        <v>179</v>
      </c>
      <c r="K175" t="s">
        <v>946</v>
      </c>
      <c r="L175" t="s">
        <v>986</v>
      </c>
      <c r="M175" t="s">
        <v>933</v>
      </c>
      <c r="O175" t="s">
        <v>897</v>
      </c>
      <c r="P175" s="319">
        <f>+MIGR02!I104</f>
        <v>650000</v>
      </c>
      <c r="Q175" s="319">
        <f>+MIGR02!J104</f>
        <v>730000</v>
      </c>
      <c r="R175" s="319">
        <f>+MIGR02!K104</f>
        <v>750000</v>
      </c>
    </row>
    <row r="176" spans="1:18" x14ac:dyDescent="0.25">
      <c r="A176">
        <v>6</v>
      </c>
      <c r="E176">
        <v>1778638</v>
      </c>
      <c r="F176" t="s">
        <v>180</v>
      </c>
      <c r="K176" t="s">
        <v>946</v>
      </c>
      <c r="L176" t="s">
        <v>986</v>
      </c>
      <c r="M176" t="s">
        <v>933</v>
      </c>
      <c r="O176" t="s">
        <v>897</v>
      </c>
      <c r="P176" s="319">
        <f>+MIGR02!I105</f>
        <v>700000</v>
      </c>
      <c r="Q176" s="319">
        <f>+MIGR02!J105</f>
        <v>760000</v>
      </c>
      <c r="R176" s="319">
        <f>+MIGR02!K105</f>
        <v>795000</v>
      </c>
    </row>
    <row r="177" spans="1:18" x14ac:dyDescent="0.25">
      <c r="A177">
        <v>6</v>
      </c>
      <c r="E177">
        <v>1778652</v>
      </c>
      <c r="F177" t="s">
        <v>1037</v>
      </c>
      <c r="K177" t="s">
        <v>871</v>
      </c>
      <c r="L177" t="s">
        <v>872</v>
      </c>
      <c r="M177" t="s">
        <v>869</v>
      </c>
    </row>
    <row r="178" spans="1:18" x14ac:dyDescent="0.25">
      <c r="G178" t="s">
        <v>15</v>
      </c>
      <c r="H178" t="s">
        <v>16</v>
      </c>
      <c r="O178" t="s">
        <v>897</v>
      </c>
      <c r="P178" s="319">
        <f>IF(+MIGR02!I106=" "," ",+MIGR02!I106)</f>
        <v>0</v>
      </c>
      <c r="Q178" s="319">
        <f>IF(+MIGR02!J106=" "," ",+MIGR02!J106)</f>
        <v>0</v>
      </c>
      <c r="R178" s="319" t="str">
        <f>IF(+MIGR02!K106=" "," ",+MIGR02!K106)</f>
        <v>2019-07-01</v>
      </c>
    </row>
    <row r="179" spans="1:18" x14ac:dyDescent="0.25">
      <c r="G179" t="s">
        <v>17</v>
      </c>
      <c r="H179" t="s">
        <v>954</v>
      </c>
      <c r="O179" t="s">
        <v>897</v>
      </c>
      <c r="P179" s="319" t="str">
        <f>IF(+MIGR02!I108=" "," ",+MIGR02!I108)</f>
        <v>2019-01-01</v>
      </c>
      <c r="Q179" s="319" t="str">
        <f>IF(+MIGR02!J108=" "," ",+MIGR02!J108)</f>
        <v xml:space="preserve"> </v>
      </c>
      <c r="R179" s="319">
        <f>IF(+MIGR02!K108=" "," ",+MIGR02!K108)</f>
        <v>0</v>
      </c>
    </row>
    <row r="180" spans="1:18" x14ac:dyDescent="0.25">
      <c r="A180">
        <v>6</v>
      </c>
      <c r="E180">
        <v>1778653</v>
      </c>
      <c r="F180" t="s">
        <v>1038</v>
      </c>
      <c r="K180" t="s">
        <v>871</v>
      </c>
      <c r="L180" t="s">
        <v>872</v>
      </c>
      <c r="M180" t="s">
        <v>869</v>
      </c>
    </row>
    <row r="181" spans="1:18" x14ac:dyDescent="0.25">
      <c r="G181" t="s">
        <v>15</v>
      </c>
      <c r="H181" t="s">
        <v>16</v>
      </c>
      <c r="O181" t="s">
        <v>897</v>
      </c>
      <c r="P181" s="319">
        <f>+MIGR02!I107</f>
        <v>0</v>
      </c>
      <c r="Q181" s="319" t="str">
        <f>+MIGR02!J107</f>
        <v xml:space="preserve"> </v>
      </c>
      <c r="R181" s="319" t="str">
        <f>+MIGR02!K107</f>
        <v>2019-10-31</v>
      </c>
    </row>
    <row r="182" spans="1:18" x14ac:dyDescent="0.25">
      <c r="G182" t="s">
        <v>17</v>
      </c>
      <c r="H182" t="s">
        <v>954</v>
      </c>
      <c r="O182" t="s">
        <v>897</v>
      </c>
      <c r="P182" s="319" t="str">
        <f>+MIGR02!I109</f>
        <v>2019-05-31</v>
      </c>
      <c r="Q182" s="319" t="str">
        <f>+MIGR02!J109</f>
        <v xml:space="preserve"> </v>
      </c>
      <c r="R182" s="319">
        <f>+MIGR02!K109</f>
        <v>0</v>
      </c>
    </row>
    <row r="183" spans="1:18" x14ac:dyDescent="0.25">
      <c r="A183">
        <v>6</v>
      </c>
      <c r="E183">
        <v>1778730</v>
      </c>
      <c r="F183" t="s">
        <v>1039</v>
      </c>
      <c r="K183" t="s">
        <v>946</v>
      </c>
      <c r="L183" t="s">
        <v>986</v>
      </c>
      <c r="M183" t="s">
        <v>1040</v>
      </c>
      <c r="N183" t="s">
        <v>1041</v>
      </c>
    </row>
    <row r="184" spans="1:18" x14ac:dyDescent="0.25">
      <c r="G184" t="s">
        <v>15</v>
      </c>
      <c r="H184" t="s">
        <v>16</v>
      </c>
      <c r="O184" t="s">
        <v>897</v>
      </c>
      <c r="P184" s="319">
        <f>+MIGR02!I113</f>
        <v>0</v>
      </c>
      <c r="Q184" s="319">
        <f>+MIGR02!J113</f>
        <v>730000</v>
      </c>
      <c r="R184" s="319">
        <f>+MIGR02!K113</f>
        <v>0</v>
      </c>
    </row>
    <row r="185" spans="1:18" x14ac:dyDescent="0.25">
      <c r="G185" t="s">
        <v>17</v>
      </c>
      <c r="H185" t="s">
        <v>954</v>
      </c>
      <c r="O185" t="s">
        <v>897</v>
      </c>
      <c r="P185" s="319">
        <f>+MIGR02!I137</f>
        <v>0</v>
      </c>
      <c r="Q185" s="319">
        <f>+MIGR02!J137</f>
        <v>730000</v>
      </c>
      <c r="R185" s="319">
        <f>+MIGR02!K137</f>
        <v>0</v>
      </c>
    </row>
    <row r="186" spans="1:18" x14ac:dyDescent="0.25">
      <c r="A186">
        <v>6</v>
      </c>
      <c r="E186">
        <v>1778636</v>
      </c>
      <c r="F186" t="s">
        <v>1042</v>
      </c>
      <c r="K186" t="s">
        <v>946</v>
      </c>
      <c r="L186" t="s">
        <v>986</v>
      </c>
      <c r="M186" t="s">
        <v>933</v>
      </c>
    </row>
    <row r="187" spans="1:18" x14ac:dyDescent="0.25">
      <c r="G187" t="s">
        <v>15</v>
      </c>
      <c r="H187" t="s">
        <v>16</v>
      </c>
      <c r="O187" t="s">
        <v>897</v>
      </c>
      <c r="P187" s="319">
        <f>+MIGR02!I114</f>
        <v>0</v>
      </c>
      <c r="Q187" s="319">
        <f>+MIGR02!J114</f>
        <v>15000</v>
      </c>
      <c r="R187" s="319">
        <f>+MIGR02!K114</f>
        <v>0</v>
      </c>
    </row>
    <row r="188" spans="1:18" x14ac:dyDescent="0.25">
      <c r="G188" t="s">
        <v>17</v>
      </c>
      <c r="H188" t="s">
        <v>954</v>
      </c>
      <c r="O188" t="s">
        <v>897</v>
      </c>
      <c r="P188" s="319">
        <f>+MIGR02!I138</f>
        <v>0</v>
      </c>
      <c r="Q188" s="319">
        <f>+MIGR02!J138</f>
        <v>15000</v>
      </c>
      <c r="R188" s="319">
        <f>+MIGR02!K138</f>
        <v>0</v>
      </c>
    </row>
    <row r="189" spans="1:18" x14ac:dyDescent="0.25">
      <c r="A189">
        <v>6</v>
      </c>
      <c r="E189">
        <v>1778637</v>
      </c>
      <c r="F189" t="s">
        <v>1043</v>
      </c>
      <c r="K189" t="s">
        <v>874</v>
      </c>
      <c r="L189" t="s">
        <v>1044</v>
      </c>
      <c r="M189" t="s">
        <v>971</v>
      </c>
    </row>
    <row r="190" spans="1:18" x14ac:dyDescent="0.25">
      <c r="G190" t="s">
        <v>15</v>
      </c>
      <c r="H190" t="s">
        <v>16</v>
      </c>
      <c r="O190" t="s">
        <v>897</v>
      </c>
      <c r="P190" s="316">
        <f>+MIGR02!I115</f>
        <v>0</v>
      </c>
      <c r="Q190" s="316">
        <f>+MIGR02!J115</f>
        <v>56</v>
      </c>
      <c r="R190" s="316">
        <f>+MIGR02!K115</f>
        <v>0</v>
      </c>
    </row>
    <row r="191" spans="1:18" x14ac:dyDescent="0.25">
      <c r="G191" t="s">
        <v>17</v>
      </c>
      <c r="H191" t="s">
        <v>954</v>
      </c>
      <c r="O191" t="s">
        <v>897</v>
      </c>
      <c r="P191" s="316">
        <f>+MIGR02!I139</f>
        <v>0</v>
      </c>
      <c r="Q191" s="316">
        <f>+MIGR02!J139</f>
        <v>56</v>
      </c>
      <c r="R191" s="316">
        <f>+MIGR02!K139</f>
        <v>0</v>
      </c>
    </row>
    <row r="192" spans="1:18" x14ac:dyDescent="0.25">
      <c r="A192">
        <v>6</v>
      </c>
      <c r="E192">
        <v>1777096</v>
      </c>
      <c r="F192" t="s">
        <v>1045</v>
      </c>
      <c r="K192" t="s">
        <v>946</v>
      </c>
      <c r="L192" t="s">
        <v>986</v>
      </c>
      <c r="M192" t="s">
        <v>933</v>
      </c>
    </row>
    <row r="193" spans="1:18" x14ac:dyDescent="0.25">
      <c r="G193" t="s">
        <v>15</v>
      </c>
      <c r="H193" t="s">
        <v>16</v>
      </c>
      <c r="O193" t="s">
        <v>897</v>
      </c>
      <c r="P193" s="316">
        <f>+MIGR02!I116</f>
        <v>0</v>
      </c>
      <c r="Q193" s="316">
        <f>+MIGR02!J116</f>
        <v>408800</v>
      </c>
      <c r="R193" s="316">
        <f>+MIGR02!K116</f>
        <v>0</v>
      </c>
    </row>
    <row r="194" spans="1:18" x14ac:dyDescent="0.25">
      <c r="G194" t="s">
        <v>17</v>
      </c>
      <c r="H194" t="s">
        <v>954</v>
      </c>
      <c r="O194" t="s">
        <v>897</v>
      </c>
      <c r="P194" s="316">
        <f>+MIGR02!I140</f>
        <v>0</v>
      </c>
      <c r="Q194" s="316">
        <f>+MIGR02!J140</f>
        <v>408800</v>
      </c>
      <c r="R194" s="316">
        <f>+MIGR02!K140</f>
        <v>0</v>
      </c>
    </row>
    <row r="195" spans="1:18" x14ac:dyDescent="0.25">
      <c r="A195">
        <v>6</v>
      </c>
      <c r="E195">
        <v>1778731</v>
      </c>
      <c r="F195" t="s">
        <v>1046</v>
      </c>
      <c r="K195" t="s">
        <v>946</v>
      </c>
      <c r="L195" t="s">
        <v>986</v>
      </c>
      <c r="M195" t="s">
        <v>1040</v>
      </c>
      <c r="N195" t="s">
        <v>1041</v>
      </c>
    </row>
    <row r="196" spans="1:18" x14ac:dyDescent="0.25">
      <c r="G196" t="s">
        <v>15</v>
      </c>
      <c r="H196" t="s">
        <v>16</v>
      </c>
      <c r="O196" t="s">
        <v>897</v>
      </c>
      <c r="P196" s="316">
        <f>+MIGR02!I118</f>
        <v>0</v>
      </c>
      <c r="Q196" s="316">
        <f>+MIGR02!J118</f>
        <v>0</v>
      </c>
      <c r="R196" s="316">
        <f>+MIGR02!K118</f>
        <v>750000</v>
      </c>
    </row>
    <row r="197" spans="1:18" x14ac:dyDescent="0.25">
      <c r="G197" t="s">
        <v>17</v>
      </c>
      <c r="H197" t="s">
        <v>954</v>
      </c>
      <c r="O197" t="s">
        <v>897</v>
      </c>
      <c r="P197" s="316">
        <f>+MIGR02!I142</f>
        <v>650000</v>
      </c>
      <c r="Q197" s="316">
        <f>+MIGR02!J142</f>
        <v>0</v>
      </c>
      <c r="R197" s="316">
        <f>+MIGR02!K142</f>
        <v>0</v>
      </c>
    </row>
    <row r="198" spans="1:18" x14ac:dyDescent="0.25">
      <c r="A198">
        <v>6</v>
      </c>
      <c r="E198">
        <v>1778691</v>
      </c>
      <c r="F198" t="s">
        <v>1047</v>
      </c>
      <c r="K198" t="s">
        <v>946</v>
      </c>
      <c r="L198" t="s">
        <v>986</v>
      </c>
      <c r="M198" t="s">
        <v>933</v>
      </c>
    </row>
    <row r="199" spans="1:18" x14ac:dyDescent="0.25">
      <c r="G199" t="s">
        <v>15</v>
      </c>
      <c r="H199" t="s">
        <v>16</v>
      </c>
      <c r="O199" t="s">
        <v>897</v>
      </c>
      <c r="P199" s="316">
        <f>+MIGR02!I119</f>
        <v>0</v>
      </c>
      <c r="Q199" s="316">
        <f>+MIGR02!J119</f>
        <v>0</v>
      </c>
      <c r="R199" s="316">
        <f>+MIGR02!K119</f>
        <v>25000</v>
      </c>
    </row>
    <row r="200" spans="1:18" x14ac:dyDescent="0.25">
      <c r="G200" t="s">
        <v>17</v>
      </c>
      <c r="H200" t="s">
        <v>954</v>
      </c>
      <c r="O200" t="s">
        <v>897</v>
      </c>
      <c r="P200" s="316">
        <f>+MIGR02!I143</f>
        <v>12000</v>
      </c>
      <c r="Q200" s="316">
        <f>+MIGR02!J143</f>
        <v>0</v>
      </c>
      <c r="R200" s="316">
        <f>+MIGR02!K143</f>
        <v>0</v>
      </c>
    </row>
    <row r="201" spans="1:18" x14ac:dyDescent="0.25">
      <c r="A201">
        <v>6</v>
      </c>
      <c r="E201">
        <v>1778694</v>
      </c>
      <c r="F201" t="s">
        <v>1048</v>
      </c>
      <c r="K201" t="s">
        <v>874</v>
      </c>
      <c r="L201" t="s">
        <v>1044</v>
      </c>
      <c r="M201" t="s">
        <v>971</v>
      </c>
    </row>
    <row r="202" spans="1:18" x14ac:dyDescent="0.25">
      <c r="G202" t="s">
        <v>15</v>
      </c>
      <c r="H202" t="s">
        <v>16</v>
      </c>
      <c r="O202" t="s">
        <v>897</v>
      </c>
      <c r="P202" s="316">
        <f>+MIGR02!I120</f>
        <v>0</v>
      </c>
      <c r="Q202" s="316">
        <f>+MIGR02!J120</f>
        <v>0</v>
      </c>
      <c r="R202" s="316">
        <f>+MIGR02!K120</f>
        <v>56</v>
      </c>
    </row>
    <row r="203" spans="1:18" x14ac:dyDescent="0.25">
      <c r="G203" t="s">
        <v>17</v>
      </c>
      <c r="H203" t="s">
        <v>954</v>
      </c>
      <c r="O203" t="s">
        <v>897</v>
      </c>
      <c r="P203" s="316">
        <f>+MIGR02!I144</f>
        <v>51</v>
      </c>
      <c r="Q203" s="316">
        <f>+MIGR02!J144</f>
        <v>0</v>
      </c>
      <c r="R203" s="316">
        <f>+MIGR02!K144</f>
        <v>0</v>
      </c>
    </row>
    <row r="204" spans="1:18" x14ac:dyDescent="0.25">
      <c r="A204">
        <v>6</v>
      </c>
      <c r="E204">
        <v>1777537</v>
      </c>
      <c r="F204" t="s">
        <v>1049</v>
      </c>
      <c r="K204" t="s">
        <v>946</v>
      </c>
      <c r="L204" t="s">
        <v>986</v>
      </c>
      <c r="M204" t="s">
        <v>933</v>
      </c>
    </row>
    <row r="205" spans="1:18" x14ac:dyDescent="0.25">
      <c r="G205" t="s">
        <v>15</v>
      </c>
      <c r="H205" t="s">
        <v>16</v>
      </c>
      <c r="O205" t="s">
        <v>897</v>
      </c>
      <c r="P205" s="316">
        <f>+MIGR02!I121</f>
        <v>0</v>
      </c>
      <c r="Q205" s="316">
        <f>+MIGR02!J121</f>
        <v>0</v>
      </c>
      <c r="R205" s="316">
        <f>+MIGR02!K121</f>
        <v>420000</v>
      </c>
    </row>
    <row r="206" spans="1:18" x14ac:dyDescent="0.25">
      <c r="G206" t="s">
        <v>17</v>
      </c>
      <c r="H206" t="s">
        <v>954</v>
      </c>
      <c r="O206" t="s">
        <v>897</v>
      </c>
      <c r="P206" s="316">
        <f>+MIGR02!I145</f>
        <v>331500</v>
      </c>
      <c r="Q206" s="316">
        <f>+MIGR02!J145</f>
        <v>0</v>
      </c>
      <c r="R206" s="316">
        <f>+MIGR02!K145</f>
        <v>0</v>
      </c>
    </row>
    <row r="207" spans="1:18" x14ac:dyDescent="0.25">
      <c r="A207">
        <v>6</v>
      </c>
      <c r="E207">
        <v>1778733</v>
      </c>
      <c r="F207" t="s">
        <v>1050</v>
      </c>
      <c r="K207" t="s">
        <v>946</v>
      </c>
      <c r="L207" t="s">
        <v>986</v>
      </c>
      <c r="M207" t="s">
        <v>1040</v>
      </c>
      <c r="N207" t="s">
        <v>1041</v>
      </c>
    </row>
    <row r="208" spans="1:18" x14ac:dyDescent="0.25">
      <c r="G208" t="s">
        <v>15</v>
      </c>
      <c r="H208" t="s">
        <v>16</v>
      </c>
      <c r="O208" t="s">
        <v>897</v>
      </c>
      <c r="P208" s="316">
        <f>+MIGR02!I123</f>
        <v>0</v>
      </c>
      <c r="Q208" s="316">
        <f>+MIGR02!J123</f>
        <v>0</v>
      </c>
      <c r="R208" s="316">
        <f>+MIGR02!K123</f>
        <v>750000</v>
      </c>
    </row>
    <row r="209" spans="1:18" x14ac:dyDescent="0.25">
      <c r="G209" t="s">
        <v>17</v>
      </c>
      <c r="H209" t="s">
        <v>954</v>
      </c>
      <c r="O209" t="s">
        <v>897</v>
      </c>
      <c r="P209" s="316">
        <f>+MIGR02!I147</f>
        <v>650000</v>
      </c>
      <c r="Q209" s="316">
        <f>+MIGR02!J147</f>
        <v>0</v>
      </c>
      <c r="R209" s="316">
        <f>+MIGR02!K147</f>
        <v>0</v>
      </c>
    </row>
    <row r="210" spans="1:18" x14ac:dyDescent="0.25">
      <c r="A210">
        <v>6</v>
      </c>
      <c r="E210">
        <v>1778692</v>
      </c>
      <c r="F210" t="s">
        <v>1051</v>
      </c>
      <c r="K210" t="s">
        <v>946</v>
      </c>
      <c r="L210" t="s">
        <v>986</v>
      </c>
      <c r="M210" t="s">
        <v>933</v>
      </c>
    </row>
    <row r="211" spans="1:18" x14ac:dyDescent="0.25">
      <c r="G211" t="s">
        <v>15</v>
      </c>
      <c r="H211" t="s">
        <v>16</v>
      </c>
      <c r="O211" t="s">
        <v>897</v>
      </c>
      <c r="P211" s="316">
        <f>+MIGR02!I124</f>
        <v>0</v>
      </c>
      <c r="Q211" s="316">
        <f>+MIGR02!J124</f>
        <v>0</v>
      </c>
      <c r="R211" s="316">
        <f>+MIGR02!K124</f>
        <v>25000</v>
      </c>
    </row>
    <row r="212" spans="1:18" x14ac:dyDescent="0.25">
      <c r="G212" t="s">
        <v>17</v>
      </c>
      <c r="H212" t="s">
        <v>954</v>
      </c>
      <c r="O212" t="s">
        <v>897</v>
      </c>
      <c r="P212" s="316">
        <f>+MIGR02!I148</f>
        <v>12000</v>
      </c>
      <c r="Q212" s="316">
        <f>+MIGR02!J148</f>
        <v>0</v>
      </c>
      <c r="R212" s="316">
        <f>+MIGR02!K148</f>
        <v>0</v>
      </c>
    </row>
    <row r="213" spans="1:18" x14ac:dyDescent="0.25">
      <c r="A213">
        <v>6</v>
      </c>
      <c r="E213">
        <v>1778695</v>
      </c>
      <c r="F213" t="s">
        <v>1052</v>
      </c>
      <c r="K213" t="s">
        <v>874</v>
      </c>
      <c r="L213" t="s">
        <v>1044</v>
      </c>
      <c r="M213" t="s">
        <v>971</v>
      </c>
    </row>
    <row r="214" spans="1:18" x14ac:dyDescent="0.25">
      <c r="G214" t="s">
        <v>15</v>
      </c>
      <c r="H214" t="s">
        <v>16</v>
      </c>
      <c r="O214" t="s">
        <v>897</v>
      </c>
      <c r="P214" s="316">
        <f>+MIGR02!I125</f>
        <v>0</v>
      </c>
      <c r="Q214" s="316">
        <f>+MIGR02!J125</f>
        <v>0</v>
      </c>
      <c r="R214" s="316">
        <f>+MIGR02!K125</f>
        <v>56</v>
      </c>
    </row>
    <row r="215" spans="1:18" x14ac:dyDescent="0.25">
      <c r="G215" t="s">
        <v>17</v>
      </c>
      <c r="H215" t="s">
        <v>954</v>
      </c>
      <c r="O215" t="s">
        <v>897</v>
      </c>
      <c r="P215" s="316">
        <f>+MIGR02!I149</f>
        <v>51</v>
      </c>
      <c r="Q215" s="316">
        <f>+MIGR02!J149</f>
        <v>0</v>
      </c>
      <c r="R215" s="316">
        <f>+MIGR02!K149</f>
        <v>0</v>
      </c>
    </row>
    <row r="216" spans="1:18" x14ac:dyDescent="0.25">
      <c r="A216">
        <v>6</v>
      </c>
      <c r="E216">
        <v>1777538</v>
      </c>
      <c r="F216" t="s">
        <v>1053</v>
      </c>
      <c r="K216" t="s">
        <v>946</v>
      </c>
      <c r="L216" t="s">
        <v>986</v>
      </c>
      <c r="M216" t="s">
        <v>933</v>
      </c>
    </row>
    <row r="217" spans="1:18" x14ac:dyDescent="0.25">
      <c r="G217" t="s">
        <v>15</v>
      </c>
      <c r="H217" t="s">
        <v>16</v>
      </c>
      <c r="O217" t="s">
        <v>897</v>
      </c>
      <c r="P217" s="316">
        <f>+MIGR02!I126</f>
        <v>0</v>
      </c>
      <c r="Q217" s="316">
        <f>+MIGR02!J126</f>
        <v>0</v>
      </c>
      <c r="R217" s="316">
        <f>+MIGR02!K126</f>
        <v>420000</v>
      </c>
    </row>
    <row r="218" spans="1:18" x14ac:dyDescent="0.25">
      <c r="G218" t="s">
        <v>17</v>
      </c>
      <c r="H218" t="s">
        <v>954</v>
      </c>
      <c r="O218" t="s">
        <v>897</v>
      </c>
      <c r="P218" s="316">
        <f>+MIGR02!I150</f>
        <v>331500</v>
      </c>
      <c r="Q218" s="316">
        <f>+MIGR02!J150</f>
        <v>0</v>
      </c>
      <c r="R218" s="316">
        <f>+MIGR02!K150</f>
        <v>0</v>
      </c>
    </row>
    <row r="219" spans="1:18" x14ac:dyDescent="0.25">
      <c r="A219">
        <v>6</v>
      </c>
      <c r="E219">
        <v>1778734</v>
      </c>
      <c r="F219" t="s">
        <v>1054</v>
      </c>
      <c r="K219" t="s">
        <v>946</v>
      </c>
      <c r="L219" t="s">
        <v>986</v>
      </c>
      <c r="M219" t="s">
        <v>1040</v>
      </c>
      <c r="N219" t="s">
        <v>1041</v>
      </c>
    </row>
    <row r="220" spans="1:18" x14ac:dyDescent="0.25">
      <c r="G220" t="s">
        <v>15</v>
      </c>
      <c r="H220" t="s">
        <v>16</v>
      </c>
      <c r="O220" t="s">
        <v>897</v>
      </c>
      <c r="P220" s="316">
        <f>+MIGR02!I128</f>
        <v>0</v>
      </c>
      <c r="Q220" s="316">
        <f>+MIGR02!J128</f>
        <v>730000</v>
      </c>
      <c r="R220" s="316">
        <f>+MIGR02!K128</f>
        <v>0</v>
      </c>
    </row>
    <row r="221" spans="1:18" x14ac:dyDescent="0.25">
      <c r="G221" t="s">
        <v>17</v>
      </c>
      <c r="H221" t="s">
        <v>954</v>
      </c>
      <c r="O221" t="s">
        <v>897</v>
      </c>
      <c r="P221" s="316">
        <f>+MIGR02!I152</f>
        <v>0</v>
      </c>
      <c r="Q221" s="316">
        <f>+MIGR02!J152</f>
        <v>730000</v>
      </c>
      <c r="R221" s="316">
        <f>+MIGR02!K152</f>
        <v>0</v>
      </c>
    </row>
    <row r="222" spans="1:18" x14ac:dyDescent="0.25">
      <c r="A222">
        <v>6</v>
      </c>
      <c r="E222">
        <v>1778639</v>
      </c>
      <c r="F222" t="s">
        <v>1055</v>
      </c>
      <c r="K222" t="s">
        <v>946</v>
      </c>
      <c r="L222" t="s">
        <v>986</v>
      </c>
      <c r="M222" t="s">
        <v>933</v>
      </c>
    </row>
    <row r="223" spans="1:18" x14ac:dyDescent="0.25">
      <c r="G223" t="s">
        <v>15</v>
      </c>
      <c r="H223" t="s">
        <v>16</v>
      </c>
      <c r="O223" t="s">
        <v>897</v>
      </c>
      <c r="P223" s="316">
        <f>+MIGR02!I129</f>
        <v>0</v>
      </c>
      <c r="Q223" s="316">
        <f>+MIGR02!J129</f>
        <v>15000</v>
      </c>
      <c r="R223" s="316">
        <f>+MIGR02!K129</f>
        <v>0</v>
      </c>
    </row>
    <row r="224" spans="1:18" x14ac:dyDescent="0.25">
      <c r="G224" t="s">
        <v>17</v>
      </c>
      <c r="H224" t="s">
        <v>954</v>
      </c>
      <c r="O224" t="s">
        <v>897</v>
      </c>
      <c r="P224" s="316">
        <f>+MIGR02!I153</f>
        <v>0</v>
      </c>
      <c r="Q224" s="316">
        <f>+MIGR02!J153</f>
        <v>15000</v>
      </c>
      <c r="R224" s="316">
        <f>+MIGR02!K153</f>
        <v>0</v>
      </c>
    </row>
    <row r="225" spans="1:18" x14ac:dyDescent="0.25">
      <c r="A225">
        <v>6</v>
      </c>
      <c r="E225">
        <v>1778640</v>
      </c>
      <c r="F225" t="s">
        <v>1056</v>
      </c>
      <c r="K225" t="s">
        <v>874</v>
      </c>
      <c r="L225" t="s">
        <v>1044</v>
      </c>
      <c r="M225" t="s">
        <v>971</v>
      </c>
    </row>
    <row r="226" spans="1:18" x14ac:dyDescent="0.25">
      <c r="G226" t="s">
        <v>15</v>
      </c>
      <c r="H226" t="s">
        <v>16</v>
      </c>
      <c r="O226" t="s">
        <v>897</v>
      </c>
      <c r="P226" s="316">
        <f>+MIGR02!I130</f>
        <v>0</v>
      </c>
      <c r="Q226" s="316">
        <f>+MIGR02!J130</f>
        <v>56</v>
      </c>
      <c r="R226" s="316">
        <f>+MIGR02!K130</f>
        <v>0</v>
      </c>
    </row>
    <row r="227" spans="1:18" x14ac:dyDescent="0.25">
      <c r="G227" t="s">
        <v>17</v>
      </c>
      <c r="H227" t="s">
        <v>954</v>
      </c>
      <c r="O227" t="s">
        <v>897</v>
      </c>
      <c r="P227" s="316">
        <f>+MIGR02!I154</f>
        <v>0</v>
      </c>
      <c r="Q227" s="316">
        <f>+MIGR02!J154</f>
        <v>56</v>
      </c>
      <c r="R227" s="316">
        <f>+MIGR02!K154</f>
        <v>0</v>
      </c>
    </row>
    <row r="228" spans="1:18" x14ac:dyDescent="0.25">
      <c r="A228">
        <v>6</v>
      </c>
      <c r="E228">
        <v>1777097</v>
      </c>
      <c r="F228" t="s">
        <v>1057</v>
      </c>
      <c r="K228" t="s">
        <v>946</v>
      </c>
      <c r="L228" t="s">
        <v>986</v>
      </c>
      <c r="M228" t="s">
        <v>933</v>
      </c>
    </row>
    <row r="229" spans="1:18" x14ac:dyDescent="0.25">
      <c r="G229" t="s">
        <v>15</v>
      </c>
      <c r="H229" t="s">
        <v>16</v>
      </c>
      <c r="O229" t="s">
        <v>897</v>
      </c>
      <c r="P229" s="316">
        <f>+MIGR02!I131</f>
        <v>0</v>
      </c>
      <c r="Q229" s="316">
        <f>+MIGR02!J131</f>
        <v>408800</v>
      </c>
      <c r="R229" s="316">
        <f>+MIGR02!K131</f>
        <v>0</v>
      </c>
    </row>
    <row r="230" spans="1:18" x14ac:dyDescent="0.25">
      <c r="G230" t="s">
        <v>17</v>
      </c>
      <c r="H230" t="s">
        <v>954</v>
      </c>
      <c r="O230" t="s">
        <v>897</v>
      </c>
      <c r="P230" s="316">
        <f>MIGR02!I155</f>
        <v>0</v>
      </c>
      <c r="Q230" s="316">
        <f>MIGR02!J155</f>
        <v>408800</v>
      </c>
      <c r="R230" s="316">
        <f>MIGR02!K155</f>
        <v>0</v>
      </c>
    </row>
    <row r="231" spans="1:18" x14ac:dyDescent="0.25">
      <c r="A231">
        <v>6</v>
      </c>
      <c r="E231">
        <v>1779127</v>
      </c>
      <c r="F231" t="s">
        <v>1058</v>
      </c>
      <c r="K231" t="s">
        <v>946</v>
      </c>
      <c r="L231" t="s">
        <v>986</v>
      </c>
      <c r="M231" t="s">
        <v>933</v>
      </c>
      <c r="O231" t="s">
        <v>897</v>
      </c>
      <c r="P231" s="316">
        <f>+MIGR02!I100</f>
        <v>45000</v>
      </c>
      <c r="Q231" s="316">
        <f>+MIGR02!J100</f>
        <v>25000</v>
      </c>
      <c r="R231" s="316">
        <f>+MIGR02!K100</f>
        <v>40000</v>
      </c>
    </row>
    <row r="232" spans="1:18" x14ac:dyDescent="0.25">
      <c r="A232">
        <v>6</v>
      </c>
      <c r="E232">
        <v>1779128</v>
      </c>
      <c r="F232" t="s">
        <v>1059</v>
      </c>
      <c r="K232" t="s">
        <v>946</v>
      </c>
      <c r="L232" t="s">
        <v>986</v>
      </c>
      <c r="M232" t="s">
        <v>933</v>
      </c>
      <c r="O232" t="s">
        <v>897</v>
      </c>
      <c r="P232" s="316">
        <f>+MIGR02!I101</f>
        <v>50000</v>
      </c>
      <c r="Q232" s="316">
        <f>+MIGR02!J101</f>
        <v>30000</v>
      </c>
      <c r="R232" s="316">
        <f>+MIGR02!K101</f>
        <v>45000</v>
      </c>
    </row>
    <row r="233" spans="1:18" x14ac:dyDescent="0.25">
      <c r="A233">
        <v>6</v>
      </c>
      <c r="E233">
        <v>1779144</v>
      </c>
      <c r="F233" t="s">
        <v>1060</v>
      </c>
      <c r="K233" t="s">
        <v>946</v>
      </c>
      <c r="M233" t="s">
        <v>933</v>
      </c>
    </row>
    <row r="234" spans="1:18" x14ac:dyDescent="0.25">
      <c r="G234" t="s">
        <v>15</v>
      </c>
      <c r="H234" t="s">
        <v>16</v>
      </c>
      <c r="O234" t="s">
        <v>897</v>
      </c>
      <c r="P234" s="316">
        <f>+MIGR02!I133</f>
        <v>0</v>
      </c>
      <c r="Q234" s="316">
        <f>+MIGR02!J133</f>
        <v>0</v>
      </c>
      <c r="R234" s="316">
        <f>+MIGR02!K133</f>
        <v>0</v>
      </c>
    </row>
    <row r="235" spans="1:18" x14ac:dyDescent="0.25">
      <c r="G235" t="s">
        <v>17</v>
      </c>
      <c r="H235" t="s">
        <v>954</v>
      </c>
      <c r="O235" t="s">
        <v>897</v>
      </c>
      <c r="P235" s="316">
        <f>+MIGR02!I157</f>
        <v>0</v>
      </c>
      <c r="Q235" s="316">
        <f>+MIGR02!J157</f>
        <v>0</v>
      </c>
      <c r="R235" s="316">
        <f>+MIGR02!K157</f>
        <v>0</v>
      </c>
    </row>
    <row r="236" spans="1:18" x14ac:dyDescent="0.25">
      <c r="A236">
        <v>6</v>
      </c>
      <c r="E236">
        <v>1777152</v>
      </c>
      <c r="F236" t="s">
        <v>1061</v>
      </c>
      <c r="K236" t="s">
        <v>921</v>
      </c>
      <c r="M236" t="s">
        <v>971</v>
      </c>
      <c r="O236" t="s">
        <v>897</v>
      </c>
      <c r="P236" s="316" t="str">
        <f>+MIGR02!I160</f>
        <v>Huur01</v>
      </c>
      <c r="Q236" s="316" t="str">
        <f>+MIGR02!J160</f>
        <v>Pacht01</v>
      </c>
      <c r="R236" s="316" t="str">
        <f>+MIGR02!K160</f>
        <v>Miskoop</v>
      </c>
    </row>
    <row r="237" spans="1:18" x14ac:dyDescent="0.25">
      <c r="A237">
        <v>6</v>
      </c>
      <c r="E237">
        <v>1777151</v>
      </c>
      <c r="F237" t="s">
        <v>1062</v>
      </c>
      <c r="K237" t="s">
        <v>946</v>
      </c>
      <c r="L237" t="s">
        <v>986</v>
      </c>
      <c r="M237" t="s">
        <v>933</v>
      </c>
    </row>
    <row r="238" spans="1:18" x14ac:dyDescent="0.25">
      <c r="G238" t="s">
        <v>15</v>
      </c>
      <c r="H238" t="s">
        <v>16</v>
      </c>
      <c r="O238" t="s">
        <v>897</v>
      </c>
      <c r="P238" s="316">
        <f>+MIGR02!I161</f>
        <v>500</v>
      </c>
      <c r="Q238" s="316">
        <f>+MIGR02!J161</f>
        <v>1075</v>
      </c>
      <c r="R238" s="316">
        <f>+MIGR02!K161</f>
        <v>2500</v>
      </c>
    </row>
    <row r="239" spans="1:18" x14ac:dyDescent="0.25">
      <c r="G239" t="s">
        <v>17</v>
      </c>
      <c r="H239" t="s">
        <v>954</v>
      </c>
      <c r="O239" t="s">
        <v>897</v>
      </c>
      <c r="P239" s="316">
        <f>+MIGR02!I162</f>
        <v>625</v>
      </c>
      <c r="Q239" s="316">
        <f>+MIGR02!J162</f>
        <v>1175</v>
      </c>
      <c r="R239" s="316">
        <f>+MIGR02!K162</f>
        <v>0</v>
      </c>
    </row>
    <row r="240" spans="1:18" x14ac:dyDescent="0.25">
      <c r="A240">
        <v>6</v>
      </c>
      <c r="E240">
        <v>1777153</v>
      </c>
      <c r="F240" t="s">
        <v>1063</v>
      </c>
      <c r="K240" t="s">
        <v>921</v>
      </c>
      <c r="M240" t="s">
        <v>971</v>
      </c>
      <c r="O240" t="s">
        <v>897</v>
      </c>
      <c r="P240" s="316" t="str">
        <f>+MIGR02!I163</f>
        <v>Huur02</v>
      </c>
      <c r="Q240" s="316" t="str">
        <f>+MIGR02!J163</f>
        <v>Pacht02</v>
      </c>
      <c r="R240" s="316">
        <f>+MIGR02!K163</f>
        <v>0</v>
      </c>
    </row>
    <row r="241" spans="1:18" x14ac:dyDescent="0.25">
      <c r="A241">
        <v>6</v>
      </c>
      <c r="E241">
        <v>1777106</v>
      </c>
      <c r="F241" t="s">
        <v>1064</v>
      </c>
      <c r="K241" t="s">
        <v>946</v>
      </c>
      <c r="L241" t="s">
        <v>986</v>
      </c>
      <c r="M241" t="s">
        <v>933</v>
      </c>
    </row>
    <row r="242" spans="1:18" x14ac:dyDescent="0.25">
      <c r="G242" t="s">
        <v>15</v>
      </c>
      <c r="H242" t="s">
        <v>16</v>
      </c>
      <c r="O242" t="s">
        <v>897</v>
      </c>
      <c r="P242" s="316">
        <f>+MIGR02!I164</f>
        <v>650</v>
      </c>
      <c r="Q242" s="316">
        <f>+MIGR02!J164</f>
        <v>1275</v>
      </c>
      <c r="R242" s="316">
        <f>+MIGR02!K164</f>
        <v>0</v>
      </c>
    </row>
    <row r="243" spans="1:18" x14ac:dyDescent="0.25">
      <c r="G243" t="s">
        <v>17</v>
      </c>
      <c r="H243" t="s">
        <v>954</v>
      </c>
      <c r="O243" t="s">
        <v>897</v>
      </c>
      <c r="P243" s="316">
        <f>+MIGR02!I165</f>
        <v>675</v>
      </c>
      <c r="Q243" s="316">
        <f>+MIGR02!J165</f>
        <v>1375</v>
      </c>
      <c r="R243" s="316">
        <f>+MIGR02!K165</f>
        <v>0</v>
      </c>
    </row>
    <row r="244" spans="1:18" x14ac:dyDescent="0.25">
      <c r="A244">
        <v>6</v>
      </c>
      <c r="E244">
        <v>1777154</v>
      </c>
      <c r="F244" t="s">
        <v>1065</v>
      </c>
      <c r="K244" t="s">
        <v>921</v>
      </c>
      <c r="M244" t="s">
        <v>971</v>
      </c>
      <c r="O244" t="s">
        <v>897</v>
      </c>
      <c r="P244" s="316" t="str">
        <f>+MIGR02!I166</f>
        <v>Huur03</v>
      </c>
      <c r="Q244" s="316" t="str">
        <f>+MIGR02!J166</f>
        <v>Pacht03</v>
      </c>
      <c r="R244" s="316">
        <f>+MIGR02!K166</f>
        <v>0</v>
      </c>
    </row>
    <row r="245" spans="1:18" x14ac:dyDescent="0.25">
      <c r="A245">
        <v>6</v>
      </c>
      <c r="E245">
        <v>1777148</v>
      </c>
      <c r="F245" t="s">
        <v>1066</v>
      </c>
      <c r="K245" t="s">
        <v>946</v>
      </c>
      <c r="L245" t="s">
        <v>986</v>
      </c>
      <c r="M245" t="s">
        <v>933</v>
      </c>
    </row>
    <row r="246" spans="1:18" x14ac:dyDescent="0.25">
      <c r="G246" t="s">
        <v>15</v>
      </c>
      <c r="H246" t="s">
        <v>16</v>
      </c>
      <c r="O246" t="s">
        <v>897</v>
      </c>
      <c r="P246" s="316">
        <f>+MIGR02!I167</f>
        <v>225</v>
      </c>
      <c r="Q246" s="316">
        <f>+MIGR02!J167</f>
        <v>1700</v>
      </c>
      <c r="R246" s="316">
        <f>+MIGR02!K167</f>
        <v>0</v>
      </c>
    </row>
    <row r="247" spans="1:18" x14ac:dyDescent="0.25">
      <c r="G247" t="s">
        <v>17</v>
      </c>
      <c r="H247" t="s">
        <v>954</v>
      </c>
      <c r="O247" t="s">
        <v>897</v>
      </c>
      <c r="P247" s="316">
        <f>+MIGR02!I168</f>
        <v>250</v>
      </c>
      <c r="Q247" s="316">
        <f>+MIGR02!J168</f>
        <v>1800</v>
      </c>
      <c r="R247" s="316">
        <f>+MIGR02!K168</f>
        <v>0</v>
      </c>
    </row>
    <row r="248" spans="1:18" x14ac:dyDescent="0.25">
      <c r="A248">
        <v>6</v>
      </c>
      <c r="E248">
        <v>1777155</v>
      </c>
      <c r="F248" t="s">
        <v>1067</v>
      </c>
      <c r="K248" t="s">
        <v>921</v>
      </c>
      <c r="M248" t="s">
        <v>971</v>
      </c>
      <c r="O248" t="s">
        <v>897</v>
      </c>
      <c r="P248" s="316">
        <f>+MIGR02!I169</f>
        <v>0</v>
      </c>
      <c r="Q248" s="316">
        <f>+MIGR02!J169</f>
        <v>0</v>
      </c>
      <c r="R248" s="316">
        <f>+MIGR02!K169</f>
        <v>0</v>
      </c>
    </row>
    <row r="249" spans="1:18" x14ac:dyDescent="0.25">
      <c r="A249">
        <v>6</v>
      </c>
      <c r="E249">
        <v>1777149</v>
      </c>
      <c r="F249" t="s">
        <v>1068</v>
      </c>
      <c r="K249" t="s">
        <v>946</v>
      </c>
      <c r="L249" t="s">
        <v>986</v>
      </c>
      <c r="M249" t="s">
        <v>933</v>
      </c>
    </row>
    <row r="250" spans="1:18" x14ac:dyDescent="0.25">
      <c r="G250" t="s">
        <v>15</v>
      </c>
      <c r="H250" t="s">
        <v>16</v>
      </c>
      <c r="O250" t="s">
        <v>897</v>
      </c>
      <c r="P250" s="316">
        <f>+MIGR02!I170</f>
        <v>0</v>
      </c>
      <c r="Q250" s="316">
        <f>+MIGR02!J170</f>
        <v>0</v>
      </c>
      <c r="R250" s="316">
        <f>+MIGR02!K170</f>
        <v>0</v>
      </c>
    </row>
    <row r="251" spans="1:18" x14ac:dyDescent="0.25">
      <c r="G251" t="s">
        <v>17</v>
      </c>
      <c r="H251" t="s">
        <v>954</v>
      </c>
      <c r="O251" t="s">
        <v>897</v>
      </c>
      <c r="P251" s="316">
        <f>+MIGR02!I171</f>
        <v>0</v>
      </c>
      <c r="Q251" s="316">
        <f>+MIGR02!J171</f>
        <v>0</v>
      </c>
      <c r="R251" s="316">
        <f>+MIGR02!K171</f>
        <v>0</v>
      </c>
    </row>
    <row r="252" spans="1:18" x14ac:dyDescent="0.25">
      <c r="A252">
        <v>6</v>
      </c>
      <c r="E252">
        <v>1777156</v>
      </c>
      <c r="F252" t="s">
        <v>1069</v>
      </c>
      <c r="K252" t="s">
        <v>921</v>
      </c>
      <c r="M252" t="s">
        <v>971</v>
      </c>
      <c r="O252" t="s">
        <v>897</v>
      </c>
      <c r="P252" s="316">
        <f>+MIGR02!I172</f>
        <v>0</v>
      </c>
      <c r="Q252" s="316">
        <f>+MIGR02!J172</f>
        <v>0</v>
      </c>
      <c r="R252" s="316">
        <f>+MIGR02!K172</f>
        <v>0</v>
      </c>
    </row>
    <row r="253" spans="1:18" x14ac:dyDescent="0.25">
      <c r="A253">
        <v>6</v>
      </c>
      <c r="E253">
        <v>1777150</v>
      </c>
      <c r="F253" t="s">
        <v>1070</v>
      </c>
      <c r="K253" t="s">
        <v>946</v>
      </c>
      <c r="L253" t="s">
        <v>986</v>
      </c>
      <c r="M253" t="s">
        <v>933</v>
      </c>
    </row>
    <row r="254" spans="1:18" x14ac:dyDescent="0.25">
      <c r="G254" t="s">
        <v>15</v>
      </c>
      <c r="H254" t="s">
        <v>16</v>
      </c>
      <c r="O254" t="s">
        <v>897</v>
      </c>
      <c r="P254" s="316">
        <f>+MIGR02!I173</f>
        <v>0</v>
      </c>
      <c r="Q254" s="316">
        <f>+MIGR02!J173</f>
        <v>0</v>
      </c>
      <c r="R254" s="316">
        <f>+MIGR02!K173</f>
        <v>0</v>
      </c>
    </row>
    <row r="255" spans="1:18" x14ac:dyDescent="0.25">
      <c r="G255" t="s">
        <v>17</v>
      </c>
      <c r="H255" t="s">
        <v>954</v>
      </c>
      <c r="O255" t="s">
        <v>897</v>
      </c>
      <c r="P255" s="316">
        <f>+MIGR02!I174</f>
        <v>0</v>
      </c>
      <c r="Q255" s="316">
        <f>+MIGR02!J174</f>
        <v>0</v>
      </c>
      <c r="R255" s="316">
        <f>+MIGR02!K174</f>
        <v>0</v>
      </c>
    </row>
    <row r="256" spans="1:18" x14ac:dyDescent="0.25">
      <c r="A256">
        <v>4</v>
      </c>
      <c r="B256">
        <v>1620037</v>
      </c>
      <c r="C256" t="s">
        <v>1071</v>
      </c>
      <c r="D256">
        <v>1</v>
      </c>
    </row>
    <row r="257" spans="1:18" x14ac:dyDescent="0.25">
      <c r="A257">
        <v>5</v>
      </c>
      <c r="E257">
        <v>1777409</v>
      </c>
      <c r="F257" t="s">
        <v>1072</v>
      </c>
      <c r="K257" t="s">
        <v>946</v>
      </c>
      <c r="L257" t="s">
        <v>986</v>
      </c>
      <c r="M257" t="s">
        <v>971</v>
      </c>
      <c r="O257" t="s">
        <v>897</v>
      </c>
      <c r="P257" s="316">
        <f>+MIGR02!J328</f>
        <v>60900</v>
      </c>
    </row>
    <row r="258" spans="1:18" x14ac:dyDescent="0.25">
      <c r="A258">
        <v>5</v>
      </c>
      <c r="E258">
        <v>1778752</v>
      </c>
      <c r="F258" t="s">
        <v>1073</v>
      </c>
      <c r="K258" t="s">
        <v>946</v>
      </c>
      <c r="M258" t="s">
        <v>947</v>
      </c>
      <c r="O258" t="s">
        <v>897</v>
      </c>
      <c r="P258" s="316">
        <f>+MIGR02!I331</f>
        <v>2990000</v>
      </c>
    </row>
    <row r="259" spans="1:18" x14ac:dyDescent="0.25">
      <c r="A259">
        <v>5</v>
      </c>
      <c r="E259">
        <v>1778754</v>
      </c>
      <c r="F259" t="s">
        <v>1074</v>
      </c>
      <c r="K259" t="s">
        <v>946</v>
      </c>
      <c r="M259" t="s">
        <v>947</v>
      </c>
      <c r="O259" t="s">
        <v>897</v>
      </c>
      <c r="P259" s="316">
        <f>+MIGR02!I332</f>
        <v>0</v>
      </c>
    </row>
    <row r="260" spans="1:18" x14ac:dyDescent="0.25">
      <c r="A260">
        <v>5</v>
      </c>
      <c r="E260">
        <v>1778755</v>
      </c>
      <c r="F260" t="s">
        <v>1075</v>
      </c>
      <c r="K260" t="s">
        <v>946</v>
      </c>
      <c r="M260" t="s">
        <v>947</v>
      </c>
      <c r="O260" t="s">
        <v>897</v>
      </c>
      <c r="P260" s="316">
        <f>+MIGR02!I333</f>
        <v>0</v>
      </c>
    </row>
    <row r="261" spans="1:18" x14ac:dyDescent="0.25">
      <c r="A261">
        <v>5</v>
      </c>
      <c r="E261">
        <v>1778753</v>
      </c>
      <c r="F261" t="s">
        <v>1076</v>
      </c>
      <c r="K261" t="s">
        <v>946</v>
      </c>
      <c r="M261" t="s">
        <v>947</v>
      </c>
      <c r="O261" t="s">
        <v>897</v>
      </c>
      <c r="P261" s="316">
        <f>+MIGR02!I330</f>
        <v>3045000</v>
      </c>
    </row>
    <row r="262" spans="1:18" x14ac:dyDescent="0.25">
      <c r="A262">
        <v>5</v>
      </c>
      <c r="E262">
        <v>1779147</v>
      </c>
      <c r="F262" t="s">
        <v>1077</v>
      </c>
      <c r="K262" t="s">
        <v>946</v>
      </c>
      <c r="M262" t="s">
        <v>947</v>
      </c>
      <c r="O262" t="s">
        <v>897</v>
      </c>
      <c r="P262" s="316">
        <f>+MIGR02!I334</f>
        <v>75000</v>
      </c>
    </row>
    <row r="263" spans="1:18" x14ac:dyDescent="0.25">
      <c r="A263">
        <v>5</v>
      </c>
      <c r="E263">
        <v>1778756</v>
      </c>
      <c r="F263" t="s">
        <v>1078</v>
      </c>
      <c r="K263" t="s">
        <v>946</v>
      </c>
      <c r="M263" t="s">
        <v>947</v>
      </c>
      <c r="O263" t="s">
        <v>897</v>
      </c>
      <c r="P263" s="316">
        <f>+MIGR02!J335</f>
        <v>-20000</v>
      </c>
    </row>
    <row r="264" spans="1:18" x14ac:dyDescent="0.25">
      <c r="A264">
        <v>5</v>
      </c>
      <c r="B264">
        <v>1619852</v>
      </c>
      <c r="C264" t="s">
        <v>1079</v>
      </c>
      <c r="D264">
        <v>99</v>
      </c>
    </row>
    <row r="265" spans="1:18" x14ac:dyDescent="0.25">
      <c r="A265">
        <v>6</v>
      </c>
      <c r="E265">
        <v>1777536</v>
      </c>
      <c r="F265" t="s">
        <v>1080</v>
      </c>
      <c r="K265" t="s">
        <v>923</v>
      </c>
      <c r="M265" t="s">
        <v>869</v>
      </c>
    </row>
    <row r="266" spans="1:18" x14ac:dyDescent="0.25">
      <c r="I266" t="s">
        <v>8</v>
      </c>
      <c r="J266" t="s">
        <v>924</v>
      </c>
      <c r="O266" t="s">
        <v>897</v>
      </c>
      <c r="P266" s="316">
        <f>+MIGR02!I179</f>
        <v>0</v>
      </c>
      <c r="Q266" s="316">
        <f>+MIGR02!J179</f>
        <v>0</v>
      </c>
      <c r="R266" s="316">
        <f>+MIGR02!K179</f>
        <v>0</v>
      </c>
    </row>
    <row r="267" spans="1:18" x14ac:dyDescent="0.25">
      <c r="I267" t="s">
        <v>9</v>
      </c>
      <c r="J267" t="s">
        <v>925</v>
      </c>
      <c r="O267" t="s">
        <v>897</v>
      </c>
      <c r="P267" s="316" t="str">
        <f>+MIGR02!I180</f>
        <v>false</v>
      </c>
      <c r="Q267" s="316" t="str">
        <f>+MIGR02!J180</f>
        <v>false</v>
      </c>
      <c r="R267" s="316" t="str">
        <f>+MIGR02!K180</f>
        <v>false</v>
      </c>
    </row>
    <row r="268" spans="1:18" x14ac:dyDescent="0.25">
      <c r="A268">
        <v>6</v>
      </c>
      <c r="E268">
        <v>1777095</v>
      </c>
      <c r="F268" t="s">
        <v>1081</v>
      </c>
      <c r="K268" t="s">
        <v>918</v>
      </c>
      <c r="M268" t="s">
        <v>869</v>
      </c>
      <c r="O268" t="s">
        <v>897</v>
      </c>
      <c r="P268" s="316" t="str">
        <f>+MIGR02!I182</f>
        <v>DNK</v>
      </c>
      <c r="Q268" s="316" t="str">
        <f>+MIGR02!J182</f>
        <v>ZWE</v>
      </c>
      <c r="R268" s="316" t="str">
        <f>+MIGR02!K182</f>
        <v>GBR</v>
      </c>
    </row>
    <row r="269" spans="1:18" x14ac:dyDescent="0.25">
      <c r="A269">
        <v>6</v>
      </c>
      <c r="E269">
        <v>1777262</v>
      </c>
      <c r="F269" t="s">
        <v>1082</v>
      </c>
      <c r="K269" t="s">
        <v>911</v>
      </c>
      <c r="M269" t="s">
        <v>869</v>
      </c>
      <c r="O269" t="s">
        <v>897</v>
      </c>
      <c r="P269" s="316" t="str">
        <f>+MIGR02!I183</f>
        <v>H.C. Andersen Haven</v>
      </c>
      <c r="Q269" s="316" t="str">
        <f>+MIGR02!J183</f>
        <v>Kultusgatan</v>
      </c>
      <c r="R269" s="316" t="str">
        <f>+MIGR02!K183</f>
        <v>Downingstreet</v>
      </c>
    </row>
    <row r="270" spans="1:18" x14ac:dyDescent="0.25">
      <c r="A270">
        <v>6</v>
      </c>
      <c r="E270">
        <v>1777263</v>
      </c>
      <c r="F270" t="s">
        <v>1083</v>
      </c>
      <c r="K270" t="s">
        <v>914</v>
      </c>
      <c r="M270" t="s">
        <v>869</v>
      </c>
      <c r="O270" t="s">
        <v>897</v>
      </c>
      <c r="P270" s="316">
        <f>+MIGR02!I184</f>
        <v>1</v>
      </c>
      <c r="Q270" s="316">
        <f>+MIGR02!J184</f>
        <v>1</v>
      </c>
      <c r="R270" s="316">
        <f>+MIGR02!K184</f>
        <v>10</v>
      </c>
    </row>
    <row r="271" spans="1:18" x14ac:dyDescent="0.25">
      <c r="A271">
        <v>6</v>
      </c>
      <c r="E271">
        <v>1777270</v>
      </c>
      <c r="F271" t="s">
        <v>1084</v>
      </c>
      <c r="K271" t="s">
        <v>914</v>
      </c>
      <c r="M271" t="s">
        <v>869</v>
      </c>
      <c r="O271" t="s">
        <v>897</v>
      </c>
      <c r="P271" s="316">
        <f>+MIGR02!I185</f>
        <v>5000</v>
      </c>
      <c r="Q271" s="316" t="str">
        <f>+MIGR02!J185</f>
        <v>215 86</v>
      </c>
      <c r="R271" s="316" t="str">
        <f>+MIGR02!K185</f>
        <v>SW1A 2AA</v>
      </c>
    </row>
    <row r="272" spans="1:18" x14ac:dyDescent="0.25">
      <c r="A272">
        <v>6</v>
      </c>
      <c r="E272">
        <v>1777272</v>
      </c>
      <c r="F272" t="s">
        <v>1085</v>
      </c>
      <c r="K272" t="s">
        <v>916</v>
      </c>
      <c r="M272" t="s">
        <v>869</v>
      </c>
      <c r="O272" t="s">
        <v>897</v>
      </c>
      <c r="P272" s="316" t="str">
        <f>+MIGR02!I186</f>
        <v>ODENSE C</v>
      </c>
      <c r="Q272" s="316" t="str">
        <f>+MIGR02!J186</f>
        <v>MALMO</v>
      </c>
      <c r="R272" s="316" t="str">
        <f>+MIGR02!K186</f>
        <v>LONDON WC1</v>
      </c>
    </row>
    <row r="273" spans="1:18" x14ac:dyDescent="0.25">
      <c r="A273">
        <v>6</v>
      </c>
      <c r="E273">
        <v>1777278</v>
      </c>
      <c r="F273" t="s">
        <v>1086</v>
      </c>
      <c r="K273" t="s">
        <v>946</v>
      </c>
      <c r="L273" t="s">
        <v>986</v>
      </c>
      <c r="M273" t="s">
        <v>933</v>
      </c>
      <c r="O273" t="s">
        <v>897</v>
      </c>
      <c r="P273" s="316">
        <f>+MIGR02!I189</f>
        <v>255000</v>
      </c>
      <c r="Q273" s="316">
        <f>+MIGR02!J189</f>
        <v>1215000</v>
      </c>
      <c r="R273" s="316">
        <f>+MIGR02!K189</f>
        <v>1520000</v>
      </c>
    </row>
    <row r="274" spans="1:18" x14ac:dyDescent="0.25">
      <c r="A274">
        <v>6</v>
      </c>
      <c r="E274">
        <v>1777541</v>
      </c>
      <c r="F274" t="s">
        <v>1087</v>
      </c>
      <c r="K274" t="s">
        <v>946</v>
      </c>
      <c r="L274" t="s">
        <v>986</v>
      </c>
      <c r="M274" t="s">
        <v>933</v>
      </c>
      <c r="O274" t="s">
        <v>897</v>
      </c>
      <c r="P274" s="316">
        <f>+MIGR02!I190</f>
        <v>0</v>
      </c>
      <c r="Q274" s="316">
        <f>+MIGR02!J190</f>
        <v>0</v>
      </c>
      <c r="R274" s="316">
        <f>+MIGR02!K190</f>
        <v>0</v>
      </c>
    </row>
    <row r="275" spans="1:18" x14ac:dyDescent="0.25">
      <c r="A275">
        <v>6</v>
      </c>
      <c r="E275">
        <v>1779129</v>
      </c>
      <c r="F275" t="s">
        <v>1088</v>
      </c>
      <c r="K275" t="s">
        <v>946</v>
      </c>
      <c r="L275" t="s">
        <v>986</v>
      </c>
      <c r="M275" t="s">
        <v>933</v>
      </c>
      <c r="O275" t="s">
        <v>897</v>
      </c>
      <c r="P275" s="316">
        <f>+MIGR02!I194</f>
        <v>10000</v>
      </c>
      <c r="Q275" s="316">
        <f>+MIGR02!J194</f>
        <v>15000</v>
      </c>
      <c r="R275" s="316">
        <f>+MIGR02!K194</f>
        <v>50000</v>
      </c>
    </row>
    <row r="276" spans="1:18" x14ac:dyDescent="0.25">
      <c r="A276">
        <v>6</v>
      </c>
      <c r="E276">
        <v>1779130</v>
      </c>
      <c r="F276" t="s">
        <v>1089</v>
      </c>
      <c r="K276" t="s">
        <v>946</v>
      </c>
      <c r="L276" t="s">
        <v>986</v>
      </c>
      <c r="M276" t="s">
        <v>933</v>
      </c>
      <c r="O276" t="s">
        <v>897</v>
      </c>
      <c r="P276" s="316">
        <f>+MIGR02!I195</f>
        <v>10000</v>
      </c>
      <c r="Q276" s="316">
        <f>+MIGR02!J195</f>
        <v>15000</v>
      </c>
      <c r="R276" s="316">
        <f>+MIGR02!K195</f>
        <v>50000</v>
      </c>
    </row>
    <row r="277" spans="1:18" x14ac:dyDescent="0.25">
      <c r="A277">
        <v>6</v>
      </c>
      <c r="E277">
        <v>1777542</v>
      </c>
      <c r="F277" t="s">
        <v>1090</v>
      </c>
      <c r="K277" t="s">
        <v>946</v>
      </c>
      <c r="L277" t="s">
        <v>986</v>
      </c>
      <c r="M277" t="s">
        <v>933</v>
      </c>
      <c r="O277" t="s">
        <v>897</v>
      </c>
      <c r="P277" s="316">
        <f>+MIGR02!I191</f>
        <v>0</v>
      </c>
      <c r="Q277" s="316">
        <f>+MIGR02!J191</f>
        <v>0</v>
      </c>
      <c r="R277" s="316">
        <f>+MIGR02!K191</f>
        <v>0</v>
      </c>
    </row>
    <row r="278" spans="1:18" x14ac:dyDescent="0.25">
      <c r="A278">
        <v>6</v>
      </c>
      <c r="E278">
        <v>1777279</v>
      </c>
      <c r="F278" t="s">
        <v>1091</v>
      </c>
      <c r="K278" t="s">
        <v>946</v>
      </c>
      <c r="L278" t="s">
        <v>986</v>
      </c>
      <c r="M278" t="s">
        <v>933</v>
      </c>
      <c r="O278" t="s">
        <v>897</v>
      </c>
      <c r="P278" s="316">
        <f>+MIGR02!I192</f>
        <v>265000</v>
      </c>
      <c r="Q278" s="316">
        <f>+MIGR02!J192</f>
        <v>1230000</v>
      </c>
      <c r="R278" s="316">
        <f>+MIGR02!K192</f>
        <v>1550000</v>
      </c>
    </row>
    <row r="279" spans="1:18" x14ac:dyDescent="0.25">
      <c r="A279">
        <v>6</v>
      </c>
      <c r="E279">
        <v>1777285</v>
      </c>
      <c r="F279" t="s">
        <v>1092</v>
      </c>
      <c r="K279" t="s">
        <v>921</v>
      </c>
      <c r="M279" t="s">
        <v>933</v>
      </c>
      <c r="O279" t="s">
        <v>897</v>
      </c>
      <c r="P279" s="316" t="str">
        <f>+MIGR02!I198</f>
        <v>HuurBTL01</v>
      </c>
      <c r="Q279" s="316" t="str">
        <f>+MIGR02!J198</f>
        <v>PachtBTL01</v>
      </c>
      <c r="R279" s="316" t="str">
        <f>+MIGR02!K198</f>
        <v>GOV UK</v>
      </c>
    </row>
    <row r="280" spans="1:18" x14ac:dyDescent="0.25">
      <c r="A280">
        <v>6</v>
      </c>
      <c r="E280">
        <v>1777286</v>
      </c>
      <c r="F280" t="s">
        <v>1093</v>
      </c>
      <c r="K280" t="s">
        <v>946</v>
      </c>
      <c r="L280" t="s">
        <v>986</v>
      </c>
      <c r="M280" t="s">
        <v>933</v>
      </c>
      <c r="O280" t="s">
        <v>897</v>
      </c>
      <c r="P280" s="316">
        <f>+MIGR02!I199</f>
        <v>1650</v>
      </c>
      <c r="Q280" s="316">
        <f>+MIGR02!J199</f>
        <v>7750</v>
      </c>
      <c r="R280" s="316">
        <f>+MIGR02!K199</f>
        <v>31000</v>
      </c>
    </row>
    <row r="281" spans="1:18" x14ac:dyDescent="0.25">
      <c r="A281">
        <v>6</v>
      </c>
      <c r="E281">
        <v>1777287</v>
      </c>
      <c r="F281" t="s">
        <v>1094</v>
      </c>
      <c r="K281" t="s">
        <v>921</v>
      </c>
      <c r="M281" t="s">
        <v>933</v>
      </c>
      <c r="O281" t="s">
        <v>897</v>
      </c>
      <c r="P281" s="316" t="str">
        <f>+MIGR02!I200</f>
        <v>HuurBTL02</v>
      </c>
      <c r="Q281" s="316" t="str">
        <f>+MIGR02!J200</f>
        <v>PachtBTL02</v>
      </c>
      <c r="R281" s="316">
        <f>+MIGR02!K200</f>
        <v>0</v>
      </c>
    </row>
    <row r="282" spans="1:18" x14ac:dyDescent="0.25">
      <c r="A282">
        <v>6</v>
      </c>
      <c r="E282">
        <v>1777288</v>
      </c>
      <c r="F282" t="s">
        <v>1095</v>
      </c>
      <c r="K282" t="s">
        <v>946</v>
      </c>
      <c r="L282" t="s">
        <v>986</v>
      </c>
      <c r="M282" t="s">
        <v>933</v>
      </c>
      <c r="O282" t="s">
        <v>897</v>
      </c>
      <c r="P282" s="316">
        <f>+MIGR02!I201</f>
        <v>1775</v>
      </c>
      <c r="Q282" s="316">
        <f>+MIGR02!J201</f>
        <v>8350</v>
      </c>
      <c r="R282" s="316">
        <f>+MIGR02!K201</f>
        <v>0</v>
      </c>
    </row>
    <row r="283" spans="1:18" x14ac:dyDescent="0.25">
      <c r="A283">
        <v>6</v>
      </c>
      <c r="E283">
        <v>1777289</v>
      </c>
      <c r="F283" t="s">
        <v>1096</v>
      </c>
      <c r="K283" t="s">
        <v>921</v>
      </c>
      <c r="M283" t="s">
        <v>933</v>
      </c>
      <c r="O283" t="s">
        <v>897</v>
      </c>
      <c r="P283" s="316" t="str">
        <f>+MIGR02!I202</f>
        <v>HuurBTL03</v>
      </c>
      <c r="Q283" s="316" t="str">
        <f>+MIGR02!J202</f>
        <v>PachtBTL03</v>
      </c>
      <c r="R283" s="316">
        <f>+MIGR02!K202</f>
        <v>0</v>
      </c>
    </row>
    <row r="284" spans="1:18" x14ac:dyDescent="0.25">
      <c r="A284">
        <v>6</v>
      </c>
      <c r="E284">
        <v>1777290</v>
      </c>
      <c r="F284" t="s">
        <v>1097</v>
      </c>
      <c r="K284" t="s">
        <v>946</v>
      </c>
      <c r="L284" t="s">
        <v>986</v>
      </c>
      <c r="M284" t="s">
        <v>933</v>
      </c>
      <c r="O284" t="s">
        <v>897</v>
      </c>
      <c r="P284" s="316">
        <f>+MIGR02!I203</f>
        <v>1875</v>
      </c>
      <c r="Q284" s="316">
        <f>+MIGR02!J203</f>
        <v>8500</v>
      </c>
      <c r="R284" s="316">
        <f>+MIGR02!K203</f>
        <v>0</v>
      </c>
    </row>
    <row r="285" spans="1:18" x14ac:dyDescent="0.25">
      <c r="A285">
        <v>6</v>
      </c>
      <c r="E285">
        <v>1777291</v>
      </c>
      <c r="F285" t="s">
        <v>1098</v>
      </c>
      <c r="K285" t="s">
        <v>921</v>
      </c>
      <c r="M285" t="s">
        <v>933</v>
      </c>
      <c r="O285" t="s">
        <v>897</v>
      </c>
      <c r="P285" s="316">
        <f>+MIGR02!I204</f>
        <v>0</v>
      </c>
      <c r="Q285" s="316">
        <f>+MIGR02!J204</f>
        <v>0</v>
      </c>
      <c r="R285" s="316">
        <f>+MIGR02!K204</f>
        <v>0</v>
      </c>
    </row>
    <row r="286" spans="1:18" x14ac:dyDescent="0.25">
      <c r="A286">
        <v>6</v>
      </c>
      <c r="E286">
        <v>1777293</v>
      </c>
      <c r="F286" t="s">
        <v>1099</v>
      </c>
      <c r="K286" t="s">
        <v>946</v>
      </c>
      <c r="L286" t="s">
        <v>986</v>
      </c>
      <c r="M286" t="s">
        <v>933</v>
      </c>
      <c r="O286" t="s">
        <v>897</v>
      </c>
      <c r="P286" s="316">
        <f>+MIGR02!I205</f>
        <v>0</v>
      </c>
      <c r="Q286" s="316">
        <f>+MIGR02!J205</f>
        <v>0</v>
      </c>
      <c r="R286" s="316">
        <f>+MIGR02!K205</f>
        <v>0</v>
      </c>
    </row>
    <row r="287" spans="1:18" x14ac:dyDescent="0.25">
      <c r="A287">
        <v>6</v>
      </c>
      <c r="E287">
        <v>1777292</v>
      </c>
      <c r="F287" t="s">
        <v>1100</v>
      </c>
      <c r="K287" t="s">
        <v>921</v>
      </c>
      <c r="M287" t="s">
        <v>933</v>
      </c>
      <c r="O287" t="s">
        <v>897</v>
      </c>
      <c r="P287" s="316">
        <f>+MIGR02!I206</f>
        <v>0</v>
      </c>
      <c r="Q287" s="316">
        <f>+MIGR02!J206</f>
        <v>0</v>
      </c>
      <c r="R287" s="316">
        <f>+MIGR02!K206</f>
        <v>0</v>
      </c>
    </row>
    <row r="288" spans="1:18" x14ac:dyDescent="0.25">
      <c r="A288">
        <v>6</v>
      </c>
      <c r="E288">
        <v>1777294</v>
      </c>
      <c r="F288" t="s">
        <v>1101</v>
      </c>
      <c r="K288" t="s">
        <v>946</v>
      </c>
      <c r="L288" t="s">
        <v>986</v>
      </c>
      <c r="M288" t="s">
        <v>933</v>
      </c>
      <c r="O288" t="s">
        <v>897</v>
      </c>
      <c r="P288" s="316">
        <f>+MIGR02!I207</f>
        <v>0</v>
      </c>
      <c r="Q288" s="316">
        <f>+MIGR02!J207</f>
        <v>0</v>
      </c>
      <c r="R288" s="316">
        <f>+MIGR02!K207</f>
        <v>0</v>
      </c>
    </row>
    <row r="289" spans="1:17" x14ac:dyDescent="0.25">
      <c r="A289">
        <v>4</v>
      </c>
      <c r="B289">
        <v>1620048</v>
      </c>
      <c r="C289" t="s">
        <v>1102</v>
      </c>
      <c r="D289">
        <v>1</v>
      </c>
    </row>
    <row r="290" spans="1:17" x14ac:dyDescent="0.25">
      <c r="A290">
        <v>5</v>
      </c>
      <c r="E290">
        <v>1778739</v>
      </c>
      <c r="F290" t="s">
        <v>1103</v>
      </c>
      <c r="K290" t="s">
        <v>946</v>
      </c>
      <c r="L290" t="s">
        <v>986</v>
      </c>
      <c r="M290" t="s">
        <v>947</v>
      </c>
      <c r="O290" t="s">
        <v>897</v>
      </c>
      <c r="P290" s="226">
        <f>+MIGR02!I340</f>
        <v>129000</v>
      </c>
    </row>
    <row r="291" spans="1:17" x14ac:dyDescent="0.25">
      <c r="A291">
        <v>5</v>
      </c>
      <c r="E291">
        <v>1778740</v>
      </c>
      <c r="F291" t="s">
        <v>1104</v>
      </c>
      <c r="K291" t="s">
        <v>946</v>
      </c>
      <c r="L291" t="s">
        <v>986</v>
      </c>
      <c r="M291" t="s">
        <v>947</v>
      </c>
      <c r="O291" t="s">
        <v>897</v>
      </c>
      <c r="P291" s="226">
        <f>+MIGR02!I339</f>
        <v>131000</v>
      </c>
    </row>
    <row r="292" spans="1:17" x14ac:dyDescent="0.25">
      <c r="A292">
        <v>5</v>
      </c>
      <c r="E292">
        <v>1778745</v>
      </c>
      <c r="F292" t="s">
        <v>1105</v>
      </c>
      <c r="K292" t="s">
        <v>946</v>
      </c>
      <c r="L292" t="s">
        <v>986</v>
      </c>
      <c r="M292" t="s">
        <v>947</v>
      </c>
      <c r="O292" t="s">
        <v>897</v>
      </c>
      <c r="P292" s="226">
        <f>+MIGR02!I341</f>
        <v>10800</v>
      </c>
    </row>
    <row r="293" spans="1:17" x14ac:dyDescent="0.25">
      <c r="A293">
        <v>5</v>
      </c>
      <c r="E293">
        <v>1778746</v>
      </c>
      <c r="F293" t="s">
        <v>1106</v>
      </c>
      <c r="K293" t="s">
        <v>946</v>
      </c>
      <c r="L293" t="s">
        <v>986</v>
      </c>
      <c r="M293" t="s">
        <v>947</v>
      </c>
      <c r="O293" t="s">
        <v>897</v>
      </c>
      <c r="P293" s="226">
        <f>+MIGR02!I342</f>
        <v>7800</v>
      </c>
    </row>
    <row r="294" spans="1:17" x14ac:dyDescent="0.25">
      <c r="A294">
        <v>5</v>
      </c>
      <c r="B294">
        <v>1619847</v>
      </c>
      <c r="C294" t="s">
        <v>1107</v>
      </c>
      <c r="D294">
        <v>99</v>
      </c>
    </row>
    <row r="295" spans="1:17" x14ac:dyDescent="0.25">
      <c r="A295">
        <v>6</v>
      </c>
      <c r="E295">
        <v>1777216</v>
      </c>
      <c r="F295" t="s">
        <v>1108</v>
      </c>
      <c r="K295" t="s">
        <v>921</v>
      </c>
      <c r="M295" t="s">
        <v>971</v>
      </c>
      <c r="O295" t="s">
        <v>897</v>
      </c>
      <c r="P295" s="226" t="str">
        <f>+MIGR02!I212</f>
        <v>INTERPOLIS</v>
      </c>
      <c r="Q295" s="226" t="str">
        <f>+MIGR02!J212</f>
        <v>AEGON</v>
      </c>
    </row>
    <row r="296" spans="1:17" x14ac:dyDescent="0.25">
      <c r="A296">
        <v>6</v>
      </c>
      <c r="E296">
        <v>1777271</v>
      </c>
      <c r="F296" t="s">
        <v>1109</v>
      </c>
      <c r="K296" t="s">
        <v>946</v>
      </c>
      <c r="L296" t="s">
        <v>986</v>
      </c>
      <c r="M296" t="s">
        <v>933</v>
      </c>
      <c r="O296" t="s">
        <v>897</v>
      </c>
      <c r="P296" s="226">
        <f>+MIGR02!I213</f>
        <v>52000</v>
      </c>
      <c r="Q296" s="226">
        <f>+MIGR02!J213</f>
        <v>77000</v>
      </c>
    </row>
    <row r="297" spans="1:17" x14ac:dyDescent="0.25">
      <c r="A297">
        <v>6</v>
      </c>
      <c r="E297">
        <v>1777275</v>
      </c>
      <c r="F297" t="s">
        <v>1110</v>
      </c>
      <c r="K297" t="s">
        <v>946</v>
      </c>
      <c r="L297" t="s">
        <v>986</v>
      </c>
      <c r="M297" t="s">
        <v>933</v>
      </c>
      <c r="O297" t="s">
        <v>897</v>
      </c>
      <c r="P297" s="226">
        <f>+MIGR02!I214</f>
        <v>53000</v>
      </c>
      <c r="Q297" s="226">
        <f>+MIGR02!J214</f>
        <v>78000</v>
      </c>
    </row>
    <row r="298" spans="1:17" x14ac:dyDescent="0.25">
      <c r="A298">
        <v>6</v>
      </c>
      <c r="E298">
        <v>1777350</v>
      </c>
      <c r="F298" t="s">
        <v>1111</v>
      </c>
      <c r="K298" t="s">
        <v>946</v>
      </c>
      <c r="L298" t="s">
        <v>986</v>
      </c>
      <c r="M298" t="s">
        <v>933</v>
      </c>
      <c r="O298" t="s">
        <v>897</v>
      </c>
      <c r="P298" s="226">
        <f>+MIGR02!I215</f>
        <v>4300</v>
      </c>
      <c r="Q298" s="226">
        <f>+MIGR02!J215</f>
        <v>6500</v>
      </c>
    </row>
    <row r="299" spans="1:17" x14ac:dyDescent="0.25">
      <c r="A299">
        <v>6</v>
      </c>
      <c r="E299">
        <v>1777352</v>
      </c>
      <c r="F299" t="s">
        <v>1112</v>
      </c>
      <c r="K299" t="s">
        <v>946</v>
      </c>
      <c r="L299" t="s">
        <v>986</v>
      </c>
      <c r="M299" t="s">
        <v>933</v>
      </c>
      <c r="O299" t="s">
        <v>897</v>
      </c>
      <c r="P299" s="226">
        <f>+MIGR02!I216</f>
        <v>3300</v>
      </c>
      <c r="Q299" s="226">
        <f>+MIGR02!J216</f>
        <v>4500</v>
      </c>
    </row>
    <row r="300" spans="1:17" x14ac:dyDescent="0.25">
      <c r="A300">
        <v>4</v>
      </c>
      <c r="B300">
        <v>1620042</v>
      </c>
      <c r="C300" t="s">
        <v>26</v>
      </c>
      <c r="D300">
        <v>1</v>
      </c>
    </row>
    <row r="301" spans="1:17" x14ac:dyDescent="0.25">
      <c r="A301">
        <v>5</v>
      </c>
      <c r="E301">
        <v>1778715</v>
      </c>
      <c r="F301" t="s">
        <v>1113</v>
      </c>
      <c r="K301" t="s">
        <v>946</v>
      </c>
      <c r="L301" t="s">
        <v>986</v>
      </c>
      <c r="M301" t="s">
        <v>947</v>
      </c>
      <c r="O301" t="s">
        <v>897</v>
      </c>
      <c r="P301" s="226">
        <f>+MIGR02!I347</f>
        <v>56000</v>
      </c>
    </row>
    <row r="302" spans="1:17" x14ac:dyDescent="0.25">
      <c r="A302">
        <v>5</v>
      </c>
      <c r="E302">
        <v>1778747</v>
      </c>
      <c r="F302" t="s">
        <v>1114</v>
      </c>
      <c r="K302" t="s">
        <v>946</v>
      </c>
      <c r="L302" t="s">
        <v>986</v>
      </c>
      <c r="M302" t="s">
        <v>947</v>
      </c>
      <c r="O302" t="s">
        <v>897</v>
      </c>
      <c r="P302" s="226">
        <f>+MIGR02!I346</f>
        <v>58000</v>
      </c>
    </row>
    <row r="303" spans="1:17" x14ac:dyDescent="0.25">
      <c r="A303">
        <v>5</v>
      </c>
      <c r="E303">
        <v>1778750</v>
      </c>
      <c r="F303" t="s">
        <v>1115</v>
      </c>
      <c r="K303" t="s">
        <v>946</v>
      </c>
      <c r="L303" t="s">
        <v>986</v>
      </c>
      <c r="M303" t="s">
        <v>947</v>
      </c>
      <c r="O303" t="s">
        <v>897</v>
      </c>
      <c r="P303" s="226">
        <f>+MIGR02!I348</f>
        <v>4500</v>
      </c>
    </row>
    <row r="304" spans="1:17" x14ac:dyDescent="0.25">
      <c r="A304">
        <v>5</v>
      </c>
      <c r="E304">
        <v>1778751</v>
      </c>
      <c r="F304" t="s">
        <v>1116</v>
      </c>
      <c r="K304" t="s">
        <v>946</v>
      </c>
      <c r="L304" t="s">
        <v>986</v>
      </c>
      <c r="M304" t="s">
        <v>947</v>
      </c>
      <c r="O304" t="s">
        <v>897</v>
      </c>
      <c r="P304" s="226">
        <f>+MIGR02!I349</f>
        <v>2500</v>
      </c>
    </row>
    <row r="305" spans="1:17" x14ac:dyDescent="0.25">
      <c r="A305">
        <v>5</v>
      </c>
      <c r="B305">
        <v>1619848</v>
      </c>
      <c r="C305" t="s">
        <v>1117</v>
      </c>
      <c r="D305">
        <v>99</v>
      </c>
    </row>
    <row r="306" spans="1:17" x14ac:dyDescent="0.25">
      <c r="A306">
        <v>6</v>
      </c>
      <c r="E306">
        <v>1777225</v>
      </c>
      <c r="F306" t="s">
        <v>1118</v>
      </c>
      <c r="K306" t="s">
        <v>921</v>
      </c>
      <c r="M306" t="s">
        <v>971</v>
      </c>
      <c r="O306" t="s">
        <v>897</v>
      </c>
      <c r="P306" s="226" t="str">
        <f>+MIGR02!I221</f>
        <v>Lijfrente1</v>
      </c>
      <c r="Q306" s="226" t="str">
        <f>+MIGR02!J221</f>
        <v>Lijfrente2</v>
      </c>
    </row>
    <row r="307" spans="1:17" x14ac:dyDescent="0.25">
      <c r="A307">
        <v>6</v>
      </c>
      <c r="E307">
        <v>1777267</v>
      </c>
      <c r="F307" t="s">
        <v>1119</v>
      </c>
      <c r="K307" t="s">
        <v>946</v>
      </c>
      <c r="L307" t="s">
        <v>986</v>
      </c>
      <c r="M307" t="s">
        <v>933</v>
      </c>
      <c r="O307" t="s">
        <v>897</v>
      </c>
      <c r="P307" s="226">
        <f>+MIGR02!I222</f>
        <v>27000</v>
      </c>
      <c r="Q307" s="226">
        <f>+MIGR02!J222</f>
        <v>29000</v>
      </c>
    </row>
    <row r="308" spans="1:17" x14ac:dyDescent="0.25">
      <c r="A308">
        <v>6</v>
      </c>
      <c r="E308">
        <v>1777284</v>
      </c>
      <c r="F308" t="s">
        <v>1120</v>
      </c>
      <c r="K308" t="s">
        <v>946</v>
      </c>
      <c r="L308" t="s">
        <v>986</v>
      </c>
      <c r="M308" t="s">
        <v>933</v>
      </c>
      <c r="O308" t="s">
        <v>897</v>
      </c>
      <c r="P308" s="226">
        <f>+MIGR02!I223</f>
        <v>28000</v>
      </c>
      <c r="Q308" s="226">
        <f>+MIGR02!J223</f>
        <v>30000</v>
      </c>
    </row>
    <row r="309" spans="1:17" x14ac:dyDescent="0.25">
      <c r="A309">
        <v>6</v>
      </c>
      <c r="E309">
        <v>1777273</v>
      </c>
      <c r="F309" t="s">
        <v>1121</v>
      </c>
      <c r="K309" t="s">
        <v>946</v>
      </c>
      <c r="L309" t="s">
        <v>986</v>
      </c>
      <c r="M309" t="s">
        <v>933</v>
      </c>
      <c r="O309" t="s">
        <v>897</v>
      </c>
      <c r="P309" s="226">
        <f>+MIGR02!I224</f>
        <v>2000</v>
      </c>
      <c r="Q309" s="226">
        <f>+MIGR02!J224</f>
        <v>2500</v>
      </c>
    </row>
    <row r="310" spans="1:17" x14ac:dyDescent="0.25">
      <c r="A310">
        <v>6</v>
      </c>
      <c r="E310">
        <v>1777274</v>
      </c>
      <c r="F310" t="s">
        <v>1122</v>
      </c>
      <c r="K310" t="s">
        <v>946</v>
      </c>
      <c r="L310" t="s">
        <v>986</v>
      </c>
      <c r="M310" t="s">
        <v>933</v>
      </c>
      <c r="O310" t="s">
        <v>897</v>
      </c>
      <c r="P310" s="226">
        <f>+MIGR02!I225</f>
        <v>1000</v>
      </c>
      <c r="Q310" s="226">
        <f>+MIGR02!J225</f>
        <v>1500</v>
      </c>
    </row>
    <row r="311" spans="1:17" x14ac:dyDescent="0.25">
      <c r="A311">
        <v>4</v>
      </c>
      <c r="B311">
        <v>1620046</v>
      </c>
      <c r="C311" t="s">
        <v>27</v>
      </c>
      <c r="D311">
        <v>1</v>
      </c>
    </row>
    <row r="312" spans="1:17" x14ac:dyDescent="0.25">
      <c r="A312">
        <v>5</v>
      </c>
      <c r="E312">
        <v>1778729</v>
      </c>
      <c r="F312" t="s">
        <v>1123</v>
      </c>
      <c r="K312" t="s">
        <v>946</v>
      </c>
      <c r="L312" t="s">
        <v>986</v>
      </c>
      <c r="M312" t="s">
        <v>947</v>
      </c>
    </row>
    <row r="313" spans="1:17" x14ac:dyDescent="0.25">
      <c r="G313" t="s">
        <v>15</v>
      </c>
      <c r="H313" t="s">
        <v>16</v>
      </c>
      <c r="O313" t="s">
        <v>897</v>
      </c>
      <c r="P313" s="226">
        <f>+MIGR02!J353</f>
        <v>850</v>
      </c>
    </row>
    <row r="314" spans="1:17" x14ac:dyDescent="0.25">
      <c r="G314" t="s">
        <v>17</v>
      </c>
      <c r="H314" t="s">
        <v>954</v>
      </c>
      <c r="O314" t="s">
        <v>897</v>
      </c>
      <c r="P314" s="226">
        <f>+MIGR02!J400</f>
        <v>850</v>
      </c>
    </row>
    <row r="315" spans="1:17" x14ac:dyDescent="0.25">
      <c r="A315">
        <v>5</v>
      </c>
      <c r="E315">
        <v>1778732</v>
      </c>
      <c r="F315" t="s">
        <v>1124</v>
      </c>
      <c r="K315" t="s">
        <v>946</v>
      </c>
      <c r="L315" t="s">
        <v>986</v>
      </c>
      <c r="M315" t="s">
        <v>947</v>
      </c>
    </row>
    <row r="316" spans="1:17" x14ac:dyDescent="0.25">
      <c r="G316" t="s">
        <v>15</v>
      </c>
      <c r="H316" t="s">
        <v>16</v>
      </c>
      <c r="O316" t="s">
        <v>897</v>
      </c>
      <c r="P316" s="226">
        <f>+MIGR02!I355</f>
        <v>69500</v>
      </c>
    </row>
    <row r="317" spans="1:17" x14ac:dyDescent="0.25">
      <c r="G317" t="s">
        <v>17</v>
      </c>
      <c r="H317" t="s">
        <v>954</v>
      </c>
      <c r="O317" t="s">
        <v>897</v>
      </c>
      <c r="P317" s="226">
        <f>+MIGR02!I402</f>
        <v>70250</v>
      </c>
    </row>
    <row r="318" spans="1:17" x14ac:dyDescent="0.25">
      <c r="A318">
        <v>5</v>
      </c>
      <c r="E318">
        <v>1778735</v>
      </c>
      <c r="F318" t="s">
        <v>1125</v>
      </c>
      <c r="K318" t="s">
        <v>946</v>
      </c>
      <c r="L318" t="s">
        <v>986</v>
      </c>
      <c r="M318" t="s">
        <v>947</v>
      </c>
    </row>
    <row r="319" spans="1:17" x14ac:dyDescent="0.25">
      <c r="G319" t="s">
        <v>15</v>
      </c>
      <c r="H319" t="s">
        <v>16</v>
      </c>
      <c r="O319" t="s">
        <v>897</v>
      </c>
      <c r="P319" s="226">
        <f>+MIGR02!I354</f>
        <v>70250</v>
      </c>
    </row>
    <row r="320" spans="1:17" x14ac:dyDescent="0.25">
      <c r="G320" t="s">
        <v>17</v>
      </c>
      <c r="H320" t="s">
        <v>954</v>
      </c>
      <c r="O320" t="s">
        <v>897</v>
      </c>
      <c r="P320" s="226">
        <f>+MIGR02!I401</f>
        <v>71000</v>
      </c>
    </row>
    <row r="321" spans="1:17" x14ac:dyDescent="0.25">
      <c r="A321">
        <v>5</v>
      </c>
      <c r="E321">
        <v>1778736</v>
      </c>
      <c r="F321" t="s">
        <v>1126</v>
      </c>
      <c r="K321" t="s">
        <v>946</v>
      </c>
      <c r="L321" t="s">
        <v>986</v>
      </c>
      <c r="M321" t="s">
        <v>947</v>
      </c>
    </row>
    <row r="322" spans="1:17" x14ac:dyDescent="0.25">
      <c r="G322" t="s">
        <v>15</v>
      </c>
      <c r="H322" t="s">
        <v>16</v>
      </c>
      <c r="O322" t="s">
        <v>897</v>
      </c>
      <c r="P322" s="226">
        <f>+MIGR02!I356</f>
        <v>3000</v>
      </c>
    </row>
    <row r="323" spans="1:17" x14ac:dyDescent="0.25">
      <c r="G323" t="s">
        <v>17</v>
      </c>
      <c r="H323" t="s">
        <v>954</v>
      </c>
      <c r="O323" t="s">
        <v>897</v>
      </c>
      <c r="P323" s="226">
        <f>+MIGR02!I403</f>
        <v>3000</v>
      </c>
    </row>
    <row r="324" spans="1:17" x14ac:dyDescent="0.25">
      <c r="A324">
        <v>5</v>
      </c>
      <c r="E324">
        <v>1778737</v>
      </c>
      <c r="F324" t="s">
        <v>1127</v>
      </c>
      <c r="K324" t="s">
        <v>946</v>
      </c>
      <c r="L324" t="s">
        <v>986</v>
      </c>
      <c r="M324" t="s">
        <v>947</v>
      </c>
    </row>
    <row r="325" spans="1:17" x14ac:dyDescent="0.25">
      <c r="G325" t="s">
        <v>15</v>
      </c>
      <c r="H325" t="s">
        <v>16</v>
      </c>
      <c r="O325" t="s">
        <v>897</v>
      </c>
      <c r="P325" s="226">
        <f>+MIGR02!I357</f>
        <v>3100</v>
      </c>
    </row>
    <row r="326" spans="1:17" x14ac:dyDescent="0.25">
      <c r="G326" t="s">
        <v>17</v>
      </c>
      <c r="H326" t="s">
        <v>954</v>
      </c>
      <c r="O326" t="s">
        <v>897</v>
      </c>
      <c r="P326" s="226">
        <f>+MIGR02!I404</f>
        <v>3100</v>
      </c>
    </row>
    <row r="327" spans="1:17" x14ac:dyDescent="0.25">
      <c r="A327">
        <v>5</v>
      </c>
      <c r="E327">
        <v>1778738</v>
      </c>
      <c r="F327" t="s">
        <v>1128</v>
      </c>
      <c r="K327" t="s">
        <v>946</v>
      </c>
      <c r="L327" t="s">
        <v>986</v>
      </c>
      <c r="M327" t="s">
        <v>947</v>
      </c>
    </row>
    <row r="328" spans="1:17" x14ac:dyDescent="0.25">
      <c r="G328" t="s">
        <v>15</v>
      </c>
      <c r="H328" t="s">
        <v>16</v>
      </c>
      <c r="O328" t="s">
        <v>897</v>
      </c>
      <c r="P328" s="226">
        <f>+MIGR02!J358</f>
        <v>850</v>
      </c>
    </row>
    <row r="329" spans="1:17" x14ac:dyDescent="0.25">
      <c r="G329" t="s">
        <v>17</v>
      </c>
      <c r="H329" t="s">
        <v>954</v>
      </c>
      <c r="O329" t="s">
        <v>897</v>
      </c>
      <c r="P329" s="226">
        <f>+MIGR02!J405</f>
        <v>850</v>
      </c>
    </row>
    <row r="330" spans="1:17" x14ac:dyDescent="0.25">
      <c r="A330">
        <v>5</v>
      </c>
      <c r="B330">
        <v>1619834</v>
      </c>
      <c r="C330" t="s">
        <v>1129</v>
      </c>
      <c r="D330">
        <v>99</v>
      </c>
    </row>
    <row r="331" spans="1:17" x14ac:dyDescent="0.25">
      <c r="A331">
        <v>6</v>
      </c>
      <c r="E331">
        <v>1777075</v>
      </c>
      <c r="F331" t="s">
        <v>1130</v>
      </c>
      <c r="K331" t="s">
        <v>921</v>
      </c>
      <c r="M331" t="s">
        <v>971</v>
      </c>
      <c r="O331" t="s">
        <v>897</v>
      </c>
      <c r="P331" s="226" t="str">
        <f>+MIGR02!I230</f>
        <v>VVE</v>
      </c>
      <c r="Q331" s="226" t="str">
        <f>+MIGR02!J230</f>
        <v>NFT</v>
      </c>
    </row>
    <row r="332" spans="1:17" x14ac:dyDescent="0.25">
      <c r="A332">
        <v>6</v>
      </c>
      <c r="E332">
        <v>1777078</v>
      </c>
      <c r="F332" t="s">
        <v>1131</v>
      </c>
      <c r="K332" t="s">
        <v>946</v>
      </c>
      <c r="L332" t="s">
        <v>986</v>
      </c>
      <c r="M332" t="s">
        <v>933</v>
      </c>
    </row>
    <row r="333" spans="1:17" x14ac:dyDescent="0.25">
      <c r="G333" t="s">
        <v>15</v>
      </c>
      <c r="H333" t="s">
        <v>16</v>
      </c>
      <c r="O333" t="s">
        <v>897</v>
      </c>
      <c r="P333" s="226">
        <f>+MIGR02!I231</f>
        <v>550</v>
      </c>
      <c r="Q333" s="226">
        <f>+MIGR02!J231</f>
        <v>300</v>
      </c>
    </row>
    <row r="334" spans="1:17" x14ac:dyDescent="0.25">
      <c r="G334" t="s">
        <v>17</v>
      </c>
      <c r="H334" t="s">
        <v>954</v>
      </c>
      <c r="O334" t="s">
        <v>897</v>
      </c>
      <c r="P334" s="226">
        <f>+MIGR02!I236</f>
        <v>550</v>
      </c>
      <c r="Q334" s="226">
        <f>+MIGR02!J236</f>
        <v>300</v>
      </c>
    </row>
    <row r="335" spans="1:17" x14ac:dyDescent="0.25">
      <c r="A335">
        <v>6</v>
      </c>
      <c r="E335">
        <v>1777082</v>
      </c>
      <c r="F335" t="s">
        <v>1132</v>
      </c>
      <c r="K335" t="s">
        <v>946</v>
      </c>
      <c r="L335" t="s">
        <v>986</v>
      </c>
      <c r="M335" t="s">
        <v>933</v>
      </c>
    </row>
    <row r="336" spans="1:17" x14ac:dyDescent="0.25">
      <c r="G336" t="s">
        <v>15</v>
      </c>
      <c r="H336" t="s">
        <v>16</v>
      </c>
      <c r="O336" t="s">
        <v>897</v>
      </c>
      <c r="P336" s="226">
        <f>+MIGR02!I232</f>
        <v>32000</v>
      </c>
      <c r="Q336" s="226">
        <f>+MIGR02!J232</f>
        <v>37500</v>
      </c>
    </row>
    <row r="337" spans="1:17" x14ac:dyDescent="0.25">
      <c r="G337" t="s">
        <v>17</v>
      </c>
      <c r="H337" t="s">
        <v>954</v>
      </c>
      <c r="O337" t="s">
        <v>897</v>
      </c>
      <c r="P337" s="226">
        <f>+MIGR02!I237</f>
        <v>32500</v>
      </c>
      <c r="Q337" s="226">
        <f>+MIGR02!J237</f>
        <v>37750</v>
      </c>
    </row>
    <row r="338" spans="1:17" x14ac:dyDescent="0.25">
      <c r="A338">
        <v>6</v>
      </c>
      <c r="E338">
        <v>1777083</v>
      </c>
      <c r="F338" t="s">
        <v>1133</v>
      </c>
      <c r="K338" t="s">
        <v>946</v>
      </c>
      <c r="L338" t="s">
        <v>986</v>
      </c>
      <c r="M338" t="s">
        <v>933</v>
      </c>
    </row>
    <row r="339" spans="1:17" x14ac:dyDescent="0.25">
      <c r="G339" t="s">
        <v>15</v>
      </c>
      <c r="H339" t="s">
        <v>16</v>
      </c>
      <c r="O339" t="s">
        <v>897</v>
      </c>
      <c r="P339" s="226">
        <f>+MIGR02!I233</f>
        <v>32500</v>
      </c>
      <c r="Q339" s="226">
        <f>+MIGR02!J233</f>
        <v>37750</v>
      </c>
    </row>
    <row r="340" spans="1:17" x14ac:dyDescent="0.25">
      <c r="G340" t="s">
        <v>17</v>
      </c>
      <c r="H340" t="s">
        <v>954</v>
      </c>
      <c r="O340" t="s">
        <v>897</v>
      </c>
      <c r="P340" s="226">
        <f>+MIGR02!I238</f>
        <v>33000</v>
      </c>
      <c r="Q340" s="226">
        <f>+MIGR02!J238</f>
        <v>38000</v>
      </c>
    </row>
    <row r="341" spans="1:17" x14ac:dyDescent="0.25">
      <c r="A341">
        <v>6</v>
      </c>
      <c r="E341">
        <v>1777084</v>
      </c>
      <c r="F341" t="s">
        <v>1134</v>
      </c>
      <c r="K341" t="s">
        <v>946</v>
      </c>
      <c r="L341" t="s">
        <v>986</v>
      </c>
      <c r="M341" t="s">
        <v>933</v>
      </c>
    </row>
    <row r="342" spans="1:17" x14ac:dyDescent="0.25">
      <c r="G342" t="s">
        <v>15</v>
      </c>
      <c r="H342" t="s">
        <v>16</v>
      </c>
      <c r="O342" t="s">
        <v>897</v>
      </c>
      <c r="P342" s="226">
        <f>+MIGR02!I234</f>
        <v>1250</v>
      </c>
      <c r="Q342" s="226">
        <f>+MIGR02!J234</f>
        <v>1750</v>
      </c>
    </row>
    <row r="343" spans="1:17" x14ac:dyDescent="0.25">
      <c r="G343" t="s">
        <v>17</v>
      </c>
      <c r="H343" t="s">
        <v>954</v>
      </c>
      <c r="O343" t="s">
        <v>897</v>
      </c>
      <c r="P343" s="226">
        <f>+MIGR02!I239</f>
        <v>1250</v>
      </c>
      <c r="Q343" s="226">
        <f>+MIGR02!J239</f>
        <v>1750</v>
      </c>
    </row>
    <row r="344" spans="1:17" x14ac:dyDescent="0.25">
      <c r="A344">
        <v>6</v>
      </c>
      <c r="E344">
        <v>1777085</v>
      </c>
      <c r="F344" t="s">
        <v>1135</v>
      </c>
      <c r="K344" t="s">
        <v>946</v>
      </c>
      <c r="L344" t="s">
        <v>986</v>
      </c>
      <c r="M344" t="s">
        <v>933</v>
      </c>
    </row>
    <row r="345" spans="1:17" x14ac:dyDescent="0.25">
      <c r="G345" t="s">
        <v>15</v>
      </c>
      <c r="H345" t="s">
        <v>16</v>
      </c>
      <c r="O345" t="s">
        <v>897</v>
      </c>
      <c r="P345" s="226">
        <f>+MIGR02!I235</f>
        <v>1300</v>
      </c>
      <c r="Q345" s="226">
        <f>+MIGR02!J235</f>
        <v>1800</v>
      </c>
    </row>
    <row r="346" spans="1:17" x14ac:dyDescent="0.25">
      <c r="G346" t="s">
        <v>17</v>
      </c>
      <c r="H346" t="s">
        <v>954</v>
      </c>
      <c r="O346" t="s">
        <v>897</v>
      </c>
      <c r="P346" s="226">
        <f>+MIGR02!I240</f>
        <v>1300</v>
      </c>
      <c r="Q346" s="226">
        <f>+MIGR02!J240</f>
        <v>1800</v>
      </c>
    </row>
    <row r="347" spans="1:17" x14ac:dyDescent="0.25">
      <c r="A347">
        <v>3</v>
      </c>
      <c r="B347">
        <v>1619745</v>
      </c>
      <c r="C347" t="s">
        <v>1136</v>
      </c>
      <c r="D347">
        <v>1</v>
      </c>
    </row>
    <row r="348" spans="1:17" x14ac:dyDescent="0.25">
      <c r="A348">
        <v>4</v>
      </c>
      <c r="E348">
        <v>1776747</v>
      </c>
      <c r="F348" t="s">
        <v>1137</v>
      </c>
      <c r="K348" t="s">
        <v>946</v>
      </c>
      <c r="M348" t="s">
        <v>947</v>
      </c>
    </row>
    <row r="349" spans="1:17" x14ac:dyDescent="0.25">
      <c r="G349" t="s">
        <v>15</v>
      </c>
      <c r="H349" t="s">
        <v>16</v>
      </c>
      <c r="O349" t="s">
        <v>897</v>
      </c>
      <c r="P349" s="226">
        <f>+MIGR02!J369</f>
        <v>15775</v>
      </c>
    </row>
    <row r="350" spans="1:17" x14ac:dyDescent="0.25">
      <c r="G350" t="s">
        <v>17</v>
      </c>
      <c r="H350" t="s">
        <v>954</v>
      </c>
      <c r="O350" t="s">
        <v>897</v>
      </c>
      <c r="P350" s="226">
        <f>+MIGR02!J416</f>
        <v>16025</v>
      </c>
    </row>
    <row r="351" spans="1:17" x14ac:dyDescent="0.25">
      <c r="A351">
        <v>4</v>
      </c>
      <c r="E351">
        <v>1776748</v>
      </c>
      <c r="F351" t="s">
        <v>1138</v>
      </c>
      <c r="K351" t="s">
        <v>946</v>
      </c>
      <c r="M351" t="s">
        <v>947</v>
      </c>
      <c r="O351" t="s">
        <v>897</v>
      </c>
      <c r="P351" s="226">
        <f>+MIGR02!J373</f>
        <v>25130</v>
      </c>
    </row>
    <row r="352" spans="1:17" x14ac:dyDescent="0.25">
      <c r="A352">
        <v>4</v>
      </c>
      <c r="E352">
        <v>1776749</v>
      </c>
      <c r="F352" t="s">
        <v>1139</v>
      </c>
      <c r="K352" t="s">
        <v>946</v>
      </c>
      <c r="M352" t="s">
        <v>947</v>
      </c>
    </row>
    <row r="353" spans="1:17" x14ac:dyDescent="0.25">
      <c r="G353" t="s">
        <v>15</v>
      </c>
      <c r="H353" t="s">
        <v>16</v>
      </c>
      <c r="O353" t="s">
        <v>897</v>
      </c>
      <c r="P353" s="226">
        <f>+MIGR02!J377</f>
        <v>14929</v>
      </c>
    </row>
    <row r="354" spans="1:17" x14ac:dyDescent="0.25">
      <c r="G354" t="s">
        <v>17</v>
      </c>
      <c r="H354" t="s">
        <v>954</v>
      </c>
      <c r="O354" t="s">
        <v>897</v>
      </c>
      <c r="P354" s="226">
        <f>+MIGR02!J420</f>
        <v>14933</v>
      </c>
    </row>
    <row r="355" spans="1:17" x14ac:dyDescent="0.25">
      <c r="A355">
        <v>4</v>
      </c>
      <c r="E355">
        <v>1776750</v>
      </c>
      <c r="F355" t="s">
        <v>1140</v>
      </c>
      <c r="K355" t="s">
        <v>946</v>
      </c>
      <c r="M355" t="s">
        <v>947</v>
      </c>
      <c r="O355" t="s">
        <v>897</v>
      </c>
      <c r="P355" s="226">
        <f>+MIGR02!J381</f>
        <v>14767</v>
      </c>
    </row>
    <row r="356" spans="1:17" x14ac:dyDescent="0.25">
      <c r="A356">
        <v>4</v>
      </c>
      <c r="B356">
        <v>1620065</v>
      </c>
      <c r="C356" t="s">
        <v>1141</v>
      </c>
      <c r="D356">
        <v>1</v>
      </c>
    </row>
    <row r="357" spans="1:17" x14ac:dyDescent="0.25">
      <c r="A357">
        <v>5</v>
      </c>
      <c r="E357">
        <v>1778895</v>
      </c>
      <c r="F357" t="s">
        <v>1142</v>
      </c>
      <c r="K357" t="s">
        <v>946</v>
      </c>
      <c r="L357" t="s">
        <v>986</v>
      </c>
      <c r="M357" t="s">
        <v>947</v>
      </c>
    </row>
    <row r="358" spans="1:17" x14ac:dyDescent="0.25">
      <c r="G358" t="s">
        <v>15</v>
      </c>
      <c r="H358" t="s">
        <v>16</v>
      </c>
    </row>
    <row r="359" spans="1:17" x14ac:dyDescent="0.25">
      <c r="G359" t="s">
        <v>17</v>
      </c>
      <c r="H359" t="s">
        <v>954</v>
      </c>
    </row>
    <row r="360" spans="1:17" x14ac:dyDescent="0.25">
      <c r="A360">
        <v>5</v>
      </c>
      <c r="E360">
        <v>1778896</v>
      </c>
      <c r="F360" t="s">
        <v>1143</v>
      </c>
      <c r="K360" t="s">
        <v>946</v>
      </c>
      <c r="M360" t="s">
        <v>947</v>
      </c>
    </row>
    <row r="361" spans="1:17" x14ac:dyDescent="0.25">
      <c r="G361" t="s">
        <v>15</v>
      </c>
      <c r="H361" t="s">
        <v>16</v>
      </c>
    </row>
    <row r="362" spans="1:17" x14ac:dyDescent="0.25">
      <c r="G362" t="s">
        <v>17</v>
      </c>
      <c r="H362" t="s">
        <v>954</v>
      </c>
    </row>
    <row r="363" spans="1:17" x14ac:dyDescent="0.25">
      <c r="A363">
        <v>5</v>
      </c>
      <c r="B363">
        <v>1620059</v>
      </c>
      <c r="C363" t="s">
        <v>1144</v>
      </c>
      <c r="D363">
        <v>99</v>
      </c>
    </row>
    <row r="364" spans="1:17" x14ac:dyDescent="0.25">
      <c r="A364">
        <v>6</v>
      </c>
      <c r="E364">
        <v>1777071</v>
      </c>
      <c r="F364" t="s">
        <v>1145</v>
      </c>
      <c r="K364" t="s">
        <v>921</v>
      </c>
      <c r="M364" t="s">
        <v>933</v>
      </c>
      <c r="O364" t="s">
        <v>897</v>
      </c>
      <c r="P364" s="226" t="str">
        <f>+MIGR02!I245</f>
        <v>RABO</v>
      </c>
      <c r="Q364" s="226" t="str">
        <f>+MIGR02!J245</f>
        <v>AEGON</v>
      </c>
    </row>
    <row r="365" spans="1:17" x14ac:dyDescent="0.25">
      <c r="A365">
        <v>6</v>
      </c>
      <c r="E365">
        <v>1777207</v>
      </c>
      <c r="F365" t="s">
        <v>1146</v>
      </c>
      <c r="K365" t="s">
        <v>946</v>
      </c>
      <c r="L365" t="s">
        <v>986</v>
      </c>
      <c r="M365" t="s">
        <v>933</v>
      </c>
    </row>
    <row r="366" spans="1:17" x14ac:dyDescent="0.25">
      <c r="G366" t="s">
        <v>15</v>
      </c>
      <c r="H366" t="s">
        <v>16</v>
      </c>
      <c r="O366" t="s">
        <v>897</v>
      </c>
      <c r="P366" s="226">
        <f>+MIGR02!I246</f>
        <v>7500</v>
      </c>
      <c r="Q366" s="226">
        <f>+MIGR02!J246</f>
        <v>8000</v>
      </c>
    </row>
    <row r="367" spans="1:17" x14ac:dyDescent="0.25">
      <c r="G367" t="s">
        <v>17</v>
      </c>
      <c r="H367" t="s">
        <v>954</v>
      </c>
      <c r="O367" t="s">
        <v>897</v>
      </c>
      <c r="P367" s="226">
        <f>+MIGR02!I248</f>
        <v>7500</v>
      </c>
      <c r="Q367" s="226">
        <f>+MIGR02!J248</f>
        <v>8000</v>
      </c>
    </row>
    <row r="368" spans="1:17" x14ac:dyDescent="0.25">
      <c r="A368">
        <v>6</v>
      </c>
      <c r="E368">
        <v>1777389</v>
      </c>
      <c r="F368" t="s">
        <v>1147</v>
      </c>
      <c r="K368" t="s">
        <v>946</v>
      </c>
      <c r="M368" t="s">
        <v>933</v>
      </c>
    </row>
    <row r="369" spans="1:17" x14ac:dyDescent="0.25">
      <c r="G369" t="s">
        <v>15</v>
      </c>
      <c r="H369" t="s">
        <v>16</v>
      </c>
      <c r="O369" t="s">
        <v>897</v>
      </c>
      <c r="P369" s="226">
        <f>+MIGR02!I247</f>
        <v>-125</v>
      </c>
      <c r="Q369" s="226">
        <f>+MIGR02!J247</f>
        <v>-150</v>
      </c>
    </row>
    <row r="370" spans="1:17" x14ac:dyDescent="0.25">
      <c r="G370" t="s">
        <v>17</v>
      </c>
      <c r="H370" t="s">
        <v>954</v>
      </c>
      <c r="O370" t="s">
        <v>897</v>
      </c>
      <c r="P370" s="226">
        <f>+MIGR02!I249</f>
        <v>-175</v>
      </c>
      <c r="Q370" s="226">
        <f>+MIGR02!J249</f>
        <v>-350</v>
      </c>
    </row>
    <row r="371" spans="1:17" x14ac:dyDescent="0.25">
      <c r="A371">
        <v>4</v>
      </c>
      <c r="B371">
        <v>1620066</v>
      </c>
      <c r="C371" t="s">
        <v>1148</v>
      </c>
      <c r="D371">
        <v>1</v>
      </c>
    </row>
    <row r="372" spans="1:17" x14ac:dyDescent="0.25">
      <c r="A372">
        <v>5</v>
      </c>
      <c r="E372">
        <v>1778897</v>
      </c>
      <c r="F372" t="s">
        <v>1149</v>
      </c>
      <c r="K372" t="s">
        <v>946</v>
      </c>
      <c r="L372" t="s">
        <v>986</v>
      </c>
      <c r="M372" t="s">
        <v>947</v>
      </c>
    </row>
    <row r="373" spans="1:17" x14ac:dyDescent="0.25">
      <c r="A373">
        <v>5</v>
      </c>
      <c r="E373">
        <v>1778898</v>
      </c>
      <c r="F373" t="s">
        <v>1150</v>
      </c>
      <c r="K373" t="s">
        <v>946</v>
      </c>
      <c r="M373" t="s">
        <v>947</v>
      </c>
    </row>
    <row r="374" spans="1:17" x14ac:dyDescent="0.25">
      <c r="A374">
        <v>5</v>
      </c>
      <c r="B374">
        <v>1620060</v>
      </c>
      <c r="C374" t="s">
        <v>1151</v>
      </c>
      <c r="D374">
        <v>99</v>
      </c>
    </row>
    <row r="375" spans="1:17" x14ac:dyDescent="0.25">
      <c r="A375">
        <v>6</v>
      </c>
      <c r="E375">
        <v>1777070</v>
      </c>
      <c r="F375" t="s">
        <v>1152</v>
      </c>
      <c r="K375" t="s">
        <v>921</v>
      </c>
      <c r="M375" t="s">
        <v>971</v>
      </c>
      <c r="O375" t="s">
        <v>897</v>
      </c>
      <c r="P375" s="226" t="str">
        <f>+MIGR02!I254</f>
        <v>DANSKE BANK</v>
      </c>
      <c r="Q375" s="226" t="str">
        <f>+MIGR02!J254</f>
        <v>SWEDBANK</v>
      </c>
    </row>
    <row r="376" spans="1:17" x14ac:dyDescent="0.25">
      <c r="A376">
        <v>6</v>
      </c>
      <c r="E376">
        <v>1777204</v>
      </c>
      <c r="F376" t="s">
        <v>1153</v>
      </c>
      <c r="K376" t="s">
        <v>946</v>
      </c>
      <c r="L376" t="s">
        <v>986</v>
      </c>
      <c r="M376" t="s">
        <v>933</v>
      </c>
      <c r="O376" t="s">
        <v>897</v>
      </c>
      <c r="P376" s="226">
        <f>+MIGR02!I255</f>
        <v>12000</v>
      </c>
      <c r="Q376" s="226">
        <f>+MIGR02!J255</f>
        <v>13000</v>
      </c>
    </row>
    <row r="377" spans="1:17" x14ac:dyDescent="0.25">
      <c r="A377">
        <v>6</v>
      </c>
      <c r="E377">
        <v>1777390</v>
      </c>
      <c r="F377" t="s">
        <v>1154</v>
      </c>
      <c r="K377" t="s">
        <v>946</v>
      </c>
      <c r="M377" t="s">
        <v>933</v>
      </c>
      <c r="O377" t="s">
        <v>897</v>
      </c>
      <c r="P377" s="226">
        <f>+MIGR02!I256</f>
        <v>-55</v>
      </c>
      <c r="Q377" s="226">
        <f>+MIGR02!J256</f>
        <v>-75</v>
      </c>
    </row>
    <row r="378" spans="1:17" x14ac:dyDescent="0.25">
      <c r="A378">
        <v>4</v>
      </c>
      <c r="B378">
        <v>1620067</v>
      </c>
      <c r="C378" t="s">
        <v>493</v>
      </c>
      <c r="D378">
        <v>1</v>
      </c>
    </row>
    <row r="379" spans="1:17" x14ac:dyDescent="0.25">
      <c r="A379">
        <v>5</v>
      </c>
      <c r="E379">
        <v>1778899</v>
      </c>
      <c r="F379" t="s">
        <v>1155</v>
      </c>
      <c r="K379" t="s">
        <v>946</v>
      </c>
      <c r="L379" t="s">
        <v>986</v>
      </c>
      <c r="M379" t="s">
        <v>947</v>
      </c>
    </row>
    <row r="380" spans="1:17" x14ac:dyDescent="0.25">
      <c r="G380" t="s">
        <v>15</v>
      </c>
      <c r="H380" t="s">
        <v>16</v>
      </c>
    </row>
    <row r="381" spans="1:17" x14ac:dyDescent="0.25">
      <c r="G381" t="s">
        <v>17</v>
      </c>
      <c r="H381" t="s">
        <v>954</v>
      </c>
    </row>
    <row r="382" spans="1:17" x14ac:dyDescent="0.25">
      <c r="A382">
        <v>5</v>
      </c>
      <c r="E382">
        <v>1778900</v>
      </c>
      <c r="F382" t="s">
        <v>1156</v>
      </c>
      <c r="K382" t="s">
        <v>946</v>
      </c>
      <c r="M382" t="s">
        <v>947</v>
      </c>
    </row>
    <row r="383" spans="1:17" x14ac:dyDescent="0.25">
      <c r="G383" t="s">
        <v>15</v>
      </c>
      <c r="H383" t="s">
        <v>16</v>
      </c>
    </row>
    <row r="384" spans="1:17" x14ac:dyDescent="0.25">
      <c r="G384" t="s">
        <v>17</v>
      </c>
      <c r="H384" t="s">
        <v>954</v>
      </c>
    </row>
    <row r="385" spans="1:17" x14ac:dyDescent="0.25">
      <c r="A385">
        <v>5</v>
      </c>
      <c r="B385">
        <v>1620062</v>
      </c>
      <c r="C385" t="s">
        <v>1157</v>
      </c>
      <c r="D385">
        <v>99</v>
      </c>
    </row>
    <row r="386" spans="1:17" x14ac:dyDescent="0.25">
      <c r="A386">
        <v>6</v>
      </c>
      <c r="E386">
        <v>1778889</v>
      </c>
      <c r="F386" t="s">
        <v>1158</v>
      </c>
      <c r="K386" t="s">
        <v>921</v>
      </c>
      <c r="M386" t="s">
        <v>869</v>
      </c>
      <c r="O386" t="s">
        <v>897</v>
      </c>
      <c r="P386" s="226" t="str">
        <f>+MIGR02!I261</f>
        <v>INGB</v>
      </c>
      <c r="Q386" s="226" t="str">
        <f>+MIGR02!J261</f>
        <v>ASN</v>
      </c>
    </row>
    <row r="387" spans="1:17" x14ac:dyDescent="0.25">
      <c r="A387">
        <v>6</v>
      </c>
      <c r="E387">
        <v>1777072</v>
      </c>
      <c r="F387" t="s">
        <v>1159</v>
      </c>
      <c r="K387" t="s">
        <v>946</v>
      </c>
      <c r="L387" t="s">
        <v>986</v>
      </c>
      <c r="M387" t="s">
        <v>933</v>
      </c>
    </row>
    <row r="388" spans="1:17" x14ac:dyDescent="0.25">
      <c r="G388" t="s">
        <v>15</v>
      </c>
      <c r="H388" t="s">
        <v>16</v>
      </c>
      <c r="O388" t="s">
        <v>897</v>
      </c>
      <c r="P388" s="226">
        <f>+MIGR02!I262</f>
        <v>7777</v>
      </c>
      <c r="Q388" s="226">
        <f>+MIGR02!J262</f>
        <v>7072</v>
      </c>
    </row>
    <row r="389" spans="1:17" x14ac:dyDescent="0.25">
      <c r="G389" t="s">
        <v>17</v>
      </c>
      <c r="H389" t="s">
        <v>954</v>
      </c>
      <c r="O389" t="s">
        <v>897</v>
      </c>
      <c r="P389" s="226">
        <f>+MIGR02!I264</f>
        <v>7778</v>
      </c>
      <c r="Q389" s="226">
        <f>+MIGR02!J264</f>
        <v>7073</v>
      </c>
    </row>
    <row r="390" spans="1:17" x14ac:dyDescent="0.25">
      <c r="A390">
        <v>6</v>
      </c>
      <c r="E390">
        <v>1777391</v>
      </c>
      <c r="F390" t="s">
        <v>1160</v>
      </c>
      <c r="K390" t="s">
        <v>946</v>
      </c>
      <c r="M390" t="s">
        <v>933</v>
      </c>
    </row>
    <row r="391" spans="1:17" x14ac:dyDescent="0.25">
      <c r="G391" t="s">
        <v>15</v>
      </c>
      <c r="H391" t="s">
        <v>16</v>
      </c>
      <c r="O391" t="s">
        <v>897</v>
      </c>
      <c r="P391" s="226">
        <f>+MIGR02!I263</f>
        <v>-35</v>
      </c>
      <c r="Q391" s="226">
        <f>+MIGR02!J263</f>
        <v>-45</v>
      </c>
    </row>
    <row r="392" spans="1:17" x14ac:dyDescent="0.25">
      <c r="G392" t="s">
        <v>17</v>
      </c>
      <c r="H392" t="s">
        <v>954</v>
      </c>
      <c r="O392" t="s">
        <v>897</v>
      </c>
      <c r="P392" s="226">
        <f>+MIGR02!I265</f>
        <v>-36</v>
      </c>
      <c r="Q392" s="226">
        <f>+MIGR02!J265</f>
        <v>-46</v>
      </c>
    </row>
    <row r="393" spans="1:17" x14ac:dyDescent="0.25">
      <c r="A393">
        <v>4</v>
      </c>
      <c r="B393">
        <v>1620068</v>
      </c>
      <c r="C393" t="s">
        <v>496</v>
      </c>
      <c r="D393">
        <v>1</v>
      </c>
    </row>
    <row r="394" spans="1:17" x14ac:dyDescent="0.25">
      <c r="A394">
        <v>5</v>
      </c>
      <c r="E394">
        <v>1778901</v>
      </c>
      <c r="F394" t="s">
        <v>1161</v>
      </c>
      <c r="K394" t="s">
        <v>946</v>
      </c>
      <c r="L394" t="s">
        <v>986</v>
      </c>
      <c r="M394" t="s">
        <v>947</v>
      </c>
    </row>
    <row r="395" spans="1:17" x14ac:dyDescent="0.25">
      <c r="A395">
        <v>5</v>
      </c>
      <c r="E395">
        <v>1778902</v>
      </c>
      <c r="F395" t="s">
        <v>1162</v>
      </c>
      <c r="K395" t="s">
        <v>946</v>
      </c>
      <c r="M395" t="s">
        <v>947</v>
      </c>
    </row>
    <row r="396" spans="1:17" x14ac:dyDescent="0.25">
      <c r="A396">
        <v>5</v>
      </c>
      <c r="B396">
        <v>1620061</v>
      </c>
      <c r="C396" t="s">
        <v>1163</v>
      </c>
      <c r="D396">
        <v>99</v>
      </c>
    </row>
    <row r="397" spans="1:17" x14ac:dyDescent="0.25">
      <c r="A397">
        <v>6</v>
      </c>
      <c r="E397">
        <v>1777214</v>
      </c>
      <c r="F397" t="s">
        <v>1164</v>
      </c>
      <c r="K397" t="s">
        <v>921</v>
      </c>
      <c r="M397" t="s">
        <v>933</v>
      </c>
      <c r="O397" t="s">
        <v>897</v>
      </c>
      <c r="P397" s="226" t="str">
        <f>+MIGR02!I270</f>
        <v>SNSB</v>
      </c>
      <c r="Q397" s="226" t="str">
        <f>+MIGR02!J270</f>
        <v>BUNQ</v>
      </c>
    </row>
    <row r="398" spans="1:17" x14ac:dyDescent="0.25">
      <c r="A398">
        <v>6</v>
      </c>
      <c r="E398">
        <v>1777196</v>
      </c>
      <c r="F398" t="s">
        <v>1165</v>
      </c>
      <c r="K398" t="s">
        <v>946</v>
      </c>
      <c r="L398" t="s">
        <v>986</v>
      </c>
      <c r="M398" t="s">
        <v>933</v>
      </c>
      <c r="O398" t="s">
        <v>897</v>
      </c>
      <c r="P398" s="226">
        <f>+MIGR02!I271</f>
        <v>7196</v>
      </c>
      <c r="Q398" s="226">
        <f>+MIGR02!J271</f>
        <v>7296</v>
      </c>
    </row>
    <row r="399" spans="1:17" x14ac:dyDescent="0.25">
      <c r="A399">
        <v>6</v>
      </c>
      <c r="E399">
        <v>1777392</v>
      </c>
      <c r="F399" t="s">
        <v>1166</v>
      </c>
      <c r="K399" t="s">
        <v>946</v>
      </c>
      <c r="M399" t="s">
        <v>933</v>
      </c>
      <c r="O399" t="s">
        <v>897</v>
      </c>
      <c r="P399" s="226">
        <f>+MIGR02!I272</f>
        <v>-125</v>
      </c>
      <c r="Q399" s="226">
        <f>+MIGR02!J272</f>
        <v>-150</v>
      </c>
    </row>
  </sheetData>
  <pageMargins left="0.7" right="0.7" top="0.75" bottom="0.75" header="0.3" footer="0.3"/>
  <pageSetup paperSize="9" orientation="portrait" r:id="rId1"/>
  <ignoredErrors>
    <ignoredError xmlns:x16r3="http://schemas.microsoft.com/office/spreadsheetml/2018/08/main" sqref="P62" x16r3:misleadingForma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4A24A-99FF-4C13-B6F8-BEF3C653815B}">
  <sheetPr>
    <outlinePr applyStyles="1"/>
  </sheetPr>
  <dimension ref="A1:L346"/>
  <sheetViews>
    <sheetView showGridLines="0" topLeftCell="A22" zoomScale="120" zoomScaleNormal="120" zoomScaleSheetLayoutView="140" workbookViewId="0">
      <selection activeCell="J125" sqref="J125"/>
    </sheetView>
  </sheetViews>
  <sheetFormatPr defaultColWidth="9.140625" defaultRowHeight="12.75" outlineLevelRow="1" x14ac:dyDescent="0.2"/>
  <cols>
    <col min="1" max="1" width="1.7109375" style="3" customWidth="1"/>
    <col min="2" max="2" width="4.42578125" style="39" customWidth="1"/>
    <col min="3" max="3" width="30.7109375" style="12" customWidth="1"/>
    <col min="4" max="4" width="15.7109375" style="12" customWidth="1"/>
    <col min="5" max="5" width="16.7109375" style="12" customWidth="1"/>
    <col min="6" max="6" width="14.140625" style="12" customWidth="1"/>
    <col min="7" max="7" width="14.140625" style="3" customWidth="1"/>
    <col min="8" max="8" width="2.7109375" style="8" customWidth="1"/>
    <col min="9" max="9" width="15.7109375" style="3" customWidth="1"/>
    <col min="10" max="10" width="12.42578125" style="3" customWidth="1"/>
    <col min="11" max="11" width="14.28515625" style="3" customWidth="1"/>
    <col min="12" max="16384" width="9.140625" style="3"/>
  </cols>
  <sheetData>
    <row r="1" spans="1:10" s="193" customFormat="1" ht="20.25" x14ac:dyDescent="0.3">
      <c r="A1" s="193" t="s">
        <v>1210</v>
      </c>
      <c r="B1" s="194"/>
      <c r="C1" s="190" t="s">
        <v>181</v>
      </c>
      <c r="D1" s="190"/>
      <c r="E1" s="195" t="s">
        <v>170</v>
      </c>
      <c r="F1" s="195"/>
      <c r="G1" s="195" t="s">
        <v>842</v>
      </c>
      <c r="H1" s="244"/>
      <c r="I1" s="195" t="s">
        <v>1167</v>
      </c>
    </row>
    <row r="3" spans="1:10" x14ac:dyDescent="0.2">
      <c r="C3" s="48" t="s">
        <v>497</v>
      </c>
      <c r="D3" s="48"/>
      <c r="E3" s="48"/>
      <c r="I3" s="225" t="s">
        <v>1298</v>
      </c>
    </row>
    <row r="4" spans="1:10" x14ac:dyDescent="0.2">
      <c r="C4" s="12" t="s">
        <v>499</v>
      </c>
      <c r="G4" s="198">
        <v>625821</v>
      </c>
      <c r="H4" s="217"/>
      <c r="I4" s="197" t="s">
        <v>1203</v>
      </c>
    </row>
    <row r="5" spans="1:10" x14ac:dyDescent="0.2">
      <c r="C5" s="12" t="s">
        <v>500</v>
      </c>
      <c r="G5" s="198">
        <v>625822</v>
      </c>
      <c r="H5" s="217"/>
      <c r="I5" s="197"/>
    </row>
    <row r="6" spans="1:10" x14ac:dyDescent="0.2">
      <c r="C6" s="12" t="s">
        <v>501</v>
      </c>
      <c r="G6" s="198">
        <v>625823</v>
      </c>
      <c r="H6" s="217"/>
      <c r="I6" s="197" t="s">
        <v>1204</v>
      </c>
    </row>
    <row r="7" spans="1:10" x14ac:dyDescent="0.2">
      <c r="C7" s="12" t="s">
        <v>502</v>
      </c>
      <c r="G7" s="198">
        <v>507554</v>
      </c>
      <c r="H7" s="217"/>
      <c r="I7" s="335" t="s">
        <v>1278</v>
      </c>
      <c r="J7" s="3" t="s">
        <v>1279</v>
      </c>
    </row>
    <row r="8" spans="1:10" x14ac:dyDescent="0.2">
      <c r="C8" s="12" t="s">
        <v>503</v>
      </c>
      <c r="G8" s="198">
        <v>507555</v>
      </c>
      <c r="H8" s="217"/>
      <c r="I8" s="197">
        <v>781015388</v>
      </c>
    </row>
    <row r="9" spans="1:10" s="12" customFormat="1" x14ac:dyDescent="0.2">
      <c r="B9" s="46"/>
      <c r="H9" s="235"/>
    </row>
    <row r="10" spans="1:10" s="12" customFormat="1" x14ac:dyDescent="0.2">
      <c r="B10" s="46"/>
      <c r="C10" s="48" t="s">
        <v>498</v>
      </c>
      <c r="D10" s="48"/>
      <c r="E10" s="48"/>
      <c r="H10" s="235"/>
    </row>
    <row r="11" spans="1:10" x14ac:dyDescent="0.2">
      <c r="C11" s="12" t="s">
        <v>506</v>
      </c>
      <c r="G11" s="198">
        <v>507563</v>
      </c>
      <c r="H11" s="217"/>
      <c r="I11" s="199" t="s">
        <v>1169</v>
      </c>
    </row>
    <row r="12" spans="1:10" s="12" customFormat="1" x14ac:dyDescent="0.2">
      <c r="B12" s="46"/>
      <c r="H12" s="235"/>
    </row>
    <row r="13" spans="1:10" s="12" customFormat="1" x14ac:dyDescent="0.2">
      <c r="B13" s="46"/>
      <c r="C13" s="48" t="s">
        <v>504</v>
      </c>
      <c r="D13" s="48"/>
      <c r="E13" s="48"/>
      <c r="H13" s="235"/>
    </row>
    <row r="14" spans="1:10" x14ac:dyDescent="0.2">
      <c r="C14" s="12" t="s">
        <v>7</v>
      </c>
      <c r="G14" s="198">
        <v>117274</v>
      </c>
      <c r="H14" s="217"/>
      <c r="I14" s="201">
        <v>781024730</v>
      </c>
    </row>
    <row r="16" spans="1:10" x14ac:dyDescent="0.2">
      <c r="C16" s="48" t="s">
        <v>0</v>
      </c>
      <c r="D16" s="48"/>
      <c r="E16" s="48"/>
    </row>
    <row r="17" spans="2:10" x14ac:dyDescent="0.2">
      <c r="C17" s="12" t="s">
        <v>1</v>
      </c>
      <c r="G17" s="198">
        <v>507547</v>
      </c>
      <c r="H17" s="217"/>
      <c r="I17" s="346">
        <v>2020</v>
      </c>
    </row>
    <row r="18" spans="2:10" x14ac:dyDescent="0.2">
      <c r="C18" s="12" t="s">
        <v>2</v>
      </c>
      <c r="F18" s="13" t="s">
        <v>160</v>
      </c>
      <c r="G18" s="200" t="s">
        <v>32</v>
      </c>
      <c r="H18" s="218"/>
      <c r="I18" s="201">
        <v>1</v>
      </c>
    </row>
    <row r="19" spans="2:10" s="10" customFormat="1" x14ac:dyDescent="0.2">
      <c r="B19" s="39"/>
      <c r="C19" s="12"/>
      <c r="D19" s="12"/>
      <c r="E19" s="12"/>
      <c r="F19" s="13"/>
      <c r="G19" s="3"/>
      <c r="H19" s="8"/>
      <c r="I19" s="12"/>
    </row>
    <row r="20" spans="2:10" x14ac:dyDescent="0.2">
      <c r="C20" s="48" t="s">
        <v>152</v>
      </c>
      <c r="D20" s="48"/>
      <c r="E20" s="48"/>
    </row>
    <row r="21" spans="2:10" x14ac:dyDescent="0.2">
      <c r="C21" s="12" t="s">
        <v>10</v>
      </c>
      <c r="G21" s="198">
        <v>507560</v>
      </c>
      <c r="H21" s="217"/>
      <c r="I21" s="233">
        <v>123456</v>
      </c>
    </row>
    <row r="22" spans="2:10" x14ac:dyDescent="0.2">
      <c r="C22" s="12" t="s">
        <v>11</v>
      </c>
      <c r="G22" s="198">
        <v>625818</v>
      </c>
      <c r="H22" s="217"/>
      <c r="I22" s="201" t="s">
        <v>1190</v>
      </c>
    </row>
    <row r="23" spans="2:10" x14ac:dyDescent="0.2">
      <c r="C23" s="12" t="s">
        <v>12</v>
      </c>
      <c r="G23" s="198">
        <v>625819</v>
      </c>
      <c r="H23" s="217"/>
      <c r="I23" s="201" t="s">
        <v>1203</v>
      </c>
    </row>
    <row r="24" spans="2:10" x14ac:dyDescent="0.2">
      <c r="C24" s="12" t="s">
        <v>13</v>
      </c>
      <c r="G24" s="198">
        <v>625820</v>
      </c>
      <c r="H24" s="217"/>
      <c r="I24" s="201" t="s">
        <v>1206</v>
      </c>
    </row>
    <row r="25" spans="2:10" x14ac:dyDescent="0.2">
      <c r="C25" s="12" t="s">
        <v>14</v>
      </c>
      <c r="G25" s="198">
        <v>520169</v>
      </c>
      <c r="H25" s="217"/>
      <c r="I25" s="201">
        <v>888</v>
      </c>
    </row>
    <row r="26" spans="2:10" x14ac:dyDescent="0.2">
      <c r="C26" s="70" t="s">
        <v>249</v>
      </c>
      <c r="D26" s="70"/>
      <c r="E26" s="48"/>
    </row>
    <row r="27" spans="2:10" x14ac:dyDescent="0.2">
      <c r="C27" s="71" t="s">
        <v>505</v>
      </c>
      <c r="D27" s="71"/>
      <c r="F27" s="14" t="s">
        <v>8</v>
      </c>
      <c r="G27" s="200" t="s">
        <v>35</v>
      </c>
      <c r="H27" s="218"/>
      <c r="I27" s="233" t="s">
        <v>1280</v>
      </c>
      <c r="J27" s="3" t="s">
        <v>1282</v>
      </c>
    </row>
    <row r="28" spans="2:10" x14ac:dyDescent="0.2">
      <c r="F28" s="14" t="s">
        <v>9</v>
      </c>
      <c r="G28" s="200" t="s">
        <v>36</v>
      </c>
      <c r="H28" s="218"/>
      <c r="I28" s="201"/>
      <c r="J28" s="3" t="s">
        <v>1283</v>
      </c>
    </row>
    <row r="30" spans="2:10" x14ac:dyDescent="0.2">
      <c r="C30" s="48" t="s">
        <v>151</v>
      </c>
      <c r="D30" s="48"/>
      <c r="E30" s="48"/>
    </row>
    <row r="31" spans="2:10" x14ac:dyDescent="0.2">
      <c r="C31" s="12" t="s">
        <v>3</v>
      </c>
      <c r="G31" s="198">
        <v>507545</v>
      </c>
      <c r="H31" s="217"/>
      <c r="I31" s="201" t="s">
        <v>895</v>
      </c>
    </row>
    <row r="32" spans="2:10" x14ac:dyDescent="0.2">
      <c r="C32" s="12" t="s">
        <v>4</v>
      </c>
      <c r="G32" s="198">
        <v>643974</v>
      </c>
      <c r="H32" s="217"/>
      <c r="I32" s="201" t="s">
        <v>1168</v>
      </c>
    </row>
    <row r="33" spans="2:11" x14ac:dyDescent="0.2">
      <c r="C33" s="12" t="s">
        <v>5</v>
      </c>
      <c r="G33" s="198">
        <v>643975</v>
      </c>
      <c r="H33" s="217"/>
      <c r="I33" s="201" t="s">
        <v>898</v>
      </c>
    </row>
    <row r="34" spans="2:11" x14ac:dyDescent="0.2">
      <c r="C34" s="12" t="s">
        <v>6</v>
      </c>
      <c r="G34" s="198">
        <v>643975</v>
      </c>
      <c r="H34" s="217"/>
      <c r="I34" s="346" t="s">
        <v>1308</v>
      </c>
    </row>
    <row r="41" spans="2:11" s="9" customFormat="1" x14ac:dyDescent="0.2">
      <c r="B41" s="52">
        <v>1</v>
      </c>
      <c r="C41" s="50" t="s">
        <v>18</v>
      </c>
      <c r="D41" s="50"/>
      <c r="E41" s="82"/>
      <c r="F41" s="83"/>
      <c r="G41" s="82" t="s">
        <v>62</v>
      </c>
      <c r="H41" s="245"/>
    </row>
    <row r="42" spans="2:11" x14ac:dyDescent="0.2">
      <c r="C42" s="15"/>
      <c r="D42" s="15"/>
      <c r="E42" s="13"/>
    </row>
    <row r="43" spans="2:11" x14ac:dyDescent="0.2">
      <c r="E43" s="13"/>
      <c r="F43" s="84" t="s">
        <v>67</v>
      </c>
      <c r="G43" s="85" t="s">
        <v>68</v>
      </c>
      <c r="H43" s="246"/>
      <c r="I43" s="203" t="s">
        <v>67</v>
      </c>
      <c r="J43" s="84" t="s">
        <v>68</v>
      </c>
      <c r="K43" s="84" t="s">
        <v>1174</v>
      </c>
    </row>
    <row r="44" spans="2:11" ht="14.25" customHeight="1" x14ac:dyDescent="0.2">
      <c r="B44" s="53" t="s">
        <v>251</v>
      </c>
      <c r="C44" s="16" t="s">
        <v>508</v>
      </c>
      <c r="D44" s="16"/>
      <c r="E44" s="13"/>
      <c r="F44" s="86" t="s">
        <v>37</v>
      </c>
      <c r="G44" s="198" t="s">
        <v>717</v>
      </c>
      <c r="H44" s="217"/>
      <c r="I44" s="201" t="s">
        <v>1170</v>
      </c>
      <c r="J44" s="201" t="s">
        <v>1171</v>
      </c>
      <c r="K44" s="201" t="s">
        <v>1194</v>
      </c>
    </row>
    <row r="45" spans="2:11" x14ac:dyDescent="0.2">
      <c r="B45" s="53" t="s">
        <v>252</v>
      </c>
      <c r="C45" s="16" t="s">
        <v>509</v>
      </c>
      <c r="D45" s="16"/>
      <c r="E45" s="13"/>
      <c r="F45" s="86" t="s">
        <v>38</v>
      </c>
      <c r="G45" s="198" t="s">
        <v>717</v>
      </c>
      <c r="H45" s="217"/>
      <c r="I45" s="201">
        <v>123</v>
      </c>
      <c r="J45" s="201">
        <v>456</v>
      </c>
      <c r="K45" s="201">
        <v>789</v>
      </c>
    </row>
    <row r="46" spans="2:11" x14ac:dyDescent="0.2">
      <c r="B46" s="53" t="s">
        <v>253</v>
      </c>
      <c r="C46" s="16" t="s">
        <v>510</v>
      </c>
      <c r="D46" s="16"/>
      <c r="E46" s="13"/>
      <c r="F46" s="87" t="s">
        <v>39</v>
      </c>
      <c r="G46" s="200" t="s">
        <v>717</v>
      </c>
      <c r="H46" s="218"/>
      <c r="I46" s="201">
        <v>1250</v>
      </c>
      <c r="J46" s="201">
        <v>2100</v>
      </c>
      <c r="K46" s="201">
        <v>3250</v>
      </c>
    </row>
    <row r="47" spans="2:11" x14ac:dyDescent="0.2">
      <c r="B47" s="53" t="s">
        <v>254</v>
      </c>
      <c r="C47" s="46" t="s">
        <v>511</v>
      </c>
      <c r="D47" s="46"/>
      <c r="E47" s="13"/>
      <c r="F47" s="87" t="s">
        <v>40</v>
      </c>
      <c r="G47" s="200" t="s">
        <v>717</v>
      </c>
      <c r="H47" s="218"/>
      <c r="I47" s="201">
        <v>-15</v>
      </c>
      <c r="J47" s="201">
        <v>-20</v>
      </c>
      <c r="K47" s="201">
        <v>-30</v>
      </c>
    </row>
    <row r="48" spans="2:11" x14ac:dyDescent="0.2">
      <c r="E48" s="13"/>
    </row>
    <row r="49" spans="2:11" s="9" customFormat="1" x14ac:dyDescent="0.2">
      <c r="B49" s="52">
        <v>2</v>
      </c>
      <c r="C49" s="49" t="s">
        <v>19</v>
      </c>
      <c r="D49" s="49"/>
      <c r="E49" s="82"/>
      <c r="F49" s="83"/>
      <c r="G49" s="82" t="s">
        <v>62</v>
      </c>
      <c r="H49" s="245"/>
    </row>
    <row r="50" spans="2:11" x14ac:dyDescent="0.2">
      <c r="C50" s="15"/>
      <c r="D50" s="15"/>
      <c r="E50" s="13"/>
    </row>
    <row r="51" spans="2:11" x14ac:dyDescent="0.2">
      <c r="E51" s="13"/>
      <c r="F51" s="84" t="s">
        <v>67</v>
      </c>
      <c r="G51" s="85" t="s">
        <v>68</v>
      </c>
      <c r="H51" s="246"/>
      <c r="I51" s="203" t="s">
        <v>67</v>
      </c>
      <c r="J51" s="84" t="s">
        <v>68</v>
      </c>
      <c r="K51" s="84" t="s">
        <v>1174</v>
      </c>
    </row>
    <row r="52" spans="2:11" ht="14.25" customHeight="1" x14ac:dyDescent="0.2">
      <c r="B52" s="53" t="s">
        <v>255</v>
      </c>
      <c r="C52" s="76" t="s">
        <v>512</v>
      </c>
      <c r="D52" s="16"/>
      <c r="E52" s="13"/>
      <c r="F52" s="86" t="s">
        <v>41</v>
      </c>
      <c r="G52" s="198" t="s">
        <v>717</v>
      </c>
      <c r="H52" s="217"/>
      <c r="I52" s="201" t="s">
        <v>1186</v>
      </c>
      <c r="J52" s="201" t="s">
        <v>1172</v>
      </c>
      <c r="K52" s="201" t="s">
        <v>1185</v>
      </c>
    </row>
    <row r="53" spans="2:11" x14ac:dyDescent="0.2">
      <c r="B53" s="39" t="s">
        <v>256</v>
      </c>
      <c r="C53" s="16" t="s">
        <v>509</v>
      </c>
      <c r="D53" s="16"/>
      <c r="E53" s="13"/>
      <c r="F53" s="86" t="s">
        <v>42</v>
      </c>
      <c r="G53" s="198" t="s">
        <v>717</v>
      </c>
      <c r="H53" s="217"/>
      <c r="I53" s="201">
        <v>7179</v>
      </c>
      <c r="J53" s="201">
        <v>7180</v>
      </c>
      <c r="K53" s="201">
        <v>7181</v>
      </c>
    </row>
    <row r="54" spans="2:11" x14ac:dyDescent="0.2">
      <c r="B54" s="39" t="s">
        <v>257</v>
      </c>
      <c r="C54" s="17" t="s">
        <v>513</v>
      </c>
      <c r="D54" s="17"/>
      <c r="E54" s="13"/>
      <c r="F54" s="88" t="s">
        <v>43</v>
      </c>
      <c r="G54" s="237" t="s">
        <v>717</v>
      </c>
      <c r="H54" s="247"/>
      <c r="I54" s="201" t="s">
        <v>1180</v>
      </c>
      <c r="J54" s="201" t="s">
        <v>1173</v>
      </c>
      <c r="K54" s="201" t="s">
        <v>1184</v>
      </c>
    </row>
    <row r="55" spans="2:11" x14ac:dyDescent="0.2">
      <c r="B55" s="39" t="s">
        <v>258</v>
      </c>
      <c r="C55" s="17" t="s">
        <v>510</v>
      </c>
      <c r="D55" s="17"/>
      <c r="E55" s="13"/>
      <c r="F55" s="87" t="s">
        <v>44</v>
      </c>
      <c r="G55" s="200" t="s">
        <v>717</v>
      </c>
      <c r="H55" s="218"/>
      <c r="I55" s="201">
        <v>500</v>
      </c>
      <c r="J55" s="201">
        <v>650</v>
      </c>
      <c r="K55" s="201">
        <v>750</v>
      </c>
    </row>
    <row r="56" spans="2:11" x14ac:dyDescent="0.2">
      <c r="B56" s="39" t="s">
        <v>259</v>
      </c>
      <c r="C56" s="46" t="s">
        <v>511</v>
      </c>
      <c r="D56" s="46"/>
      <c r="E56" s="13"/>
      <c r="F56" s="87" t="s">
        <v>45</v>
      </c>
      <c r="G56" s="200" t="s">
        <v>717</v>
      </c>
      <c r="H56" s="218"/>
      <c r="I56" s="201">
        <v>-10</v>
      </c>
      <c r="J56" s="201">
        <v>-25</v>
      </c>
      <c r="K56" s="201">
        <v>-35</v>
      </c>
    </row>
    <row r="57" spans="2:11" x14ac:dyDescent="0.2">
      <c r="E57" s="13"/>
      <c r="G57" s="3" t="s">
        <v>717</v>
      </c>
    </row>
    <row r="58" spans="2:11" s="9" customFormat="1" x14ac:dyDescent="0.2">
      <c r="B58" s="52">
        <v>3</v>
      </c>
      <c r="C58" s="49" t="s">
        <v>20</v>
      </c>
      <c r="D58" s="49"/>
      <c r="E58" s="82"/>
      <c r="F58" s="83"/>
      <c r="G58" s="82" t="s">
        <v>62</v>
      </c>
      <c r="H58" s="245"/>
    </row>
    <row r="59" spans="2:11" s="7" customFormat="1" x14ac:dyDescent="0.2">
      <c r="B59" s="54"/>
      <c r="C59" s="15"/>
      <c r="D59" s="15"/>
      <c r="E59" s="90"/>
      <c r="F59" s="18"/>
      <c r="G59" s="91" t="s">
        <v>717</v>
      </c>
      <c r="H59" s="248"/>
    </row>
    <row r="60" spans="2:11" s="7" customFormat="1" x14ac:dyDescent="0.2">
      <c r="B60" s="54"/>
      <c r="C60" s="18"/>
      <c r="D60" s="18"/>
      <c r="E60" s="90"/>
      <c r="F60" s="84" t="s">
        <v>67</v>
      </c>
      <c r="G60" s="85" t="s">
        <v>68</v>
      </c>
      <c r="H60" s="246"/>
      <c r="I60" s="203" t="s">
        <v>67</v>
      </c>
      <c r="J60" s="84" t="s">
        <v>68</v>
      </c>
      <c r="K60" s="84" t="s">
        <v>1174</v>
      </c>
    </row>
    <row r="61" spans="2:11" x14ac:dyDescent="0.2">
      <c r="B61" s="55" t="s">
        <v>260</v>
      </c>
      <c r="C61" s="17" t="s">
        <v>516</v>
      </c>
      <c r="D61" s="17"/>
      <c r="E61" s="13"/>
      <c r="F61" s="86" t="s">
        <v>633</v>
      </c>
      <c r="G61" s="198" t="s">
        <v>717</v>
      </c>
      <c r="H61" s="217"/>
      <c r="I61" s="201" t="s">
        <v>1175</v>
      </c>
      <c r="J61" s="201" t="s">
        <v>1176</v>
      </c>
      <c r="K61" s="201" t="s">
        <v>1177</v>
      </c>
    </row>
    <row r="62" spans="2:11" x14ac:dyDescent="0.2">
      <c r="B62" s="55" t="s">
        <v>261</v>
      </c>
      <c r="C62" s="17" t="s">
        <v>514</v>
      </c>
      <c r="D62" s="17"/>
      <c r="E62" s="13"/>
      <c r="F62" s="86" t="s">
        <v>634</v>
      </c>
      <c r="G62" s="198" t="s">
        <v>717</v>
      </c>
      <c r="H62" s="217"/>
      <c r="I62" s="201">
        <v>177888701</v>
      </c>
      <c r="J62" s="201">
        <v>177888702</v>
      </c>
      <c r="K62" s="201">
        <v>177888703</v>
      </c>
    </row>
    <row r="63" spans="2:11" x14ac:dyDescent="0.2">
      <c r="B63" s="55" t="s">
        <v>262</v>
      </c>
      <c r="C63" s="17" t="s">
        <v>513</v>
      </c>
      <c r="D63" s="17"/>
      <c r="E63" s="13"/>
      <c r="F63" s="88" t="s">
        <v>635</v>
      </c>
      <c r="G63" s="237" t="s">
        <v>717</v>
      </c>
      <c r="H63" s="247"/>
      <c r="I63" s="201" t="s">
        <v>1180</v>
      </c>
      <c r="J63" s="201" t="s">
        <v>1173</v>
      </c>
      <c r="K63" s="201" t="s">
        <v>1184</v>
      </c>
    </row>
    <row r="64" spans="2:11" x14ac:dyDescent="0.2">
      <c r="B64" s="55" t="s">
        <v>263</v>
      </c>
      <c r="C64" s="17" t="s">
        <v>515</v>
      </c>
      <c r="D64" s="17"/>
      <c r="E64" s="13"/>
      <c r="F64" s="87" t="s">
        <v>46</v>
      </c>
      <c r="G64" s="200" t="s">
        <v>717</v>
      </c>
      <c r="H64" s="218"/>
      <c r="I64" s="201">
        <v>250</v>
      </c>
      <c r="J64" s="201">
        <v>350</v>
      </c>
      <c r="K64" s="201">
        <v>450</v>
      </c>
    </row>
    <row r="65" spans="2:11" x14ac:dyDescent="0.2">
      <c r="B65" s="55" t="s">
        <v>264</v>
      </c>
      <c r="C65" s="25" t="s">
        <v>557</v>
      </c>
      <c r="D65" s="17"/>
      <c r="E65" s="13"/>
      <c r="F65" s="87" t="s">
        <v>47</v>
      </c>
      <c r="G65" s="200" t="s">
        <v>717</v>
      </c>
      <c r="H65" s="218"/>
      <c r="I65" s="201">
        <v>10000</v>
      </c>
      <c r="J65" s="201">
        <v>12000</v>
      </c>
      <c r="K65" s="201">
        <v>13000</v>
      </c>
    </row>
    <row r="66" spans="2:11" x14ac:dyDescent="0.2">
      <c r="B66" s="55" t="s">
        <v>265</v>
      </c>
      <c r="C66" s="25" t="s">
        <v>558</v>
      </c>
      <c r="D66" s="17"/>
      <c r="E66" s="13"/>
      <c r="F66" s="87" t="s">
        <v>48</v>
      </c>
      <c r="G66" s="200" t="s">
        <v>717</v>
      </c>
      <c r="H66" s="218"/>
      <c r="I66" s="201">
        <v>9250</v>
      </c>
      <c r="J66" s="201">
        <v>11350</v>
      </c>
      <c r="K66" s="201">
        <v>12950</v>
      </c>
    </row>
    <row r="67" spans="2:11" x14ac:dyDescent="0.2">
      <c r="B67" s="55" t="s">
        <v>266</v>
      </c>
      <c r="C67" s="17" t="s">
        <v>553</v>
      </c>
      <c r="D67" s="17"/>
      <c r="E67" s="13"/>
      <c r="F67" s="87" t="s">
        <v>49</v>
      </c>
      <c r="G67" s="200" t="s">
        <v>717</v>
      </c>
      <c r="H67" s="218"/>
      <c r="I67" s="201">
        <v>7000</v>
      </c>
      <c r="J67" s="201">
        <v>8500</v>
      </c>
      <c r="K67" s="201">
        <v>1000</v>
      </c>
    </row>
    <row r="68" spans="2:11" x14ac:dyDescent="0.2">
      <c r="B68" s="55" t="s">
        <v>267</v>
      </c>
      <c r="C68" s="17" t="s">
        <v>578</v>
      </c>
      <c r="D68" s="17"/>
      <c r="E68" s="13"/>
      <c r="F68" s="87" t="s">
        <v>50</v>
      </c>
      <c r="G68" s="200" t="s">
        <v>717</v>
      </c>
      <c r="H68" s="218"/>
      <c r="I68" s="201">
        <v>8000</v>
      </c>
      <c r="J68" s="201">
        <v>9500</v>
      </c>
      <c r="K68" s="201">
        <v>1500</v>
      </c>
    </row>
    <row r="69" spans="2:11" x14ac:dyDescent="0.2">
      <c r="E69" s="13"/>
    </row>
    <row r="70" spans="2:11" s="9" customFormat="1" x14ac:dyDescent="0.2">
      <c r="B70" s="52">
        <v>4</v>
      </c>
      <c r="C70" s="49" t="s">
        <v>21</v>
      </c>
      <c r="D70" s="49"/>
      <c r="E70" s="82"/>
      <c r="F70" s="83"/>
      <c r="G70" s="82" t="s">
        <v>62</v>
      </c>
      <c r="H70" s="245"/>
    </row>
    <row r="71" spans="2:11" x14ac:dyDescent="0.2">
      <c r="C71" s="15"/>
      <c r="D71" s="15"/>
      <c r="E71" s="13"/>
    </row>
    <row r="72" spans="2:11" s="7" customFormat="1" x14ac:dyDescent="0.2">
      <c r="B72" s="54"/>
      <c r="C72" s="18"/>
      <c r="D72" s="18"/>
      <c r="E72" s="90"/>
      <c r="F72" s="84" t="s">
        <v>67</v>
      </c>
      <c r="G72" s="85" t="s">
        <v>68</v>
      </c>
      <c r="H72" s="246"/>
      <c r="I72" s="203" t="s">
        <v>67</v>
      </c>
      <c r="J72" s="84" t="s">
        <v>68</v>
      </c>
      <c r="K72" s="84" t="s">
        <v>1174</v>
      </c>
    </row>
    <row r="73" spans="2:11" x14ac:dyDescent="0.2">
      <c r="B73" s="56" t="s">
        <v>268</v>
      </c>
      <c r="C73" s="19" t="s">
        <v>153</v>
      </c>
      <c r="D73" s="19"/>
      <c r="E73" s="13"/>
      <c r="F73" s="86" t="s">
        <v>51</v>
      </c>
      <c r="G73" s="198" t="s">
        <v>717</v>
      </c>
      <c r="H73" s="217"/>
      <c r="I73" s="201" t="s">
        <v>1181</v>
      </c>
      <c r="J73" s="201" t="s">
        <v>1182</v>
      </c>
      <c r="K73" s="201" t="s">
        <v>1183</v>
      </c>
    </row>
    <row r="74" spans="2:11" x14ac:dyDescent="0.2">
      <c r="B74" s="56" t="s">
        <v>269</v>
      </c>
      <c r="C74" s="19" t="s">
        <v>513</v>
      </c>
      <c r="D74" s="19"/>
      <c r="E74" s="13"/>
      <c r="F74" s="88" t="s">
        <v>52</v>
      </c>
      <c r="G74" s="237" t="s">
        <v>717</v>
      </c>
      <c r="H74" s="247"/>
      <c r="I74" s="201" t="s">
        <v>1180</v>
      </c>
      <c r="J74" s="201" t="s">
        <v>1173</v>
      </c>
      <c r="K74" s="201" t="s">
        <v>1184</v>
      </c>
    </row>
    <row r="75" spans="2:11" x14ac:dyDescent="0.2">
      <c r="B75" s="56" t="s">
        <v>270</v>
      </c>
      <c r="C75" s="19" t="s">
        <v>517</v>
      </c>
      <c r="D75" s="19"/>
      <c r="E75" s="13"/>
      <c r="F75" s="87" t="s">
        <v>53</v>
      </c>
      <c r="G75" s="200" t="s">
        <v>717</v>
      </c>
      <c r="H75" s="218"/>
      <c r="I75" s="201">
        <v>50</v>
      </c>
      <c r="J75" s="201">
        <v>75</v>
      </c>
      <c r="K75" s="201">
        <v>120</v>
      </c>
    </row>
    <row r="76" spans="2:11" x14ac:dyDescent="0.2">
      <c r="E76" s="13"/>
    </row>
    <row r="77" spans="2:11" s="9" customFormat="1" x14ac:dyDescent="0.2">
      <c r="B77" s="52">
        <v>5</v>
      </c>
      <c r="C77" s="49" t="s">
        <v>22</v>
      </c>
      <c r="D77" s="49"/>
      <c r="E77" s="82"/>
      <c r="F77" s="83"/>
      <c r="G77" s="82" t="s">
        <v>62</v>
      </c>
      <c r="H77" s="245"/>
    </row>
    <row r="78" spans="2:11" s="5" customFormat="1" x14ac:dyDescent="0.2">
      <c r="B78" s="53"/>
      <c r="C78" s="15"/>
      <c r="D78" s="15"/>
      <c r="E78" s="92"/>
      <c r="F78" s="20"/>
      <c r="H78" s="249"/>
    </row>
    <row r="79" spans="2:11" s="5" customFormat="1" x14ac:dyDescent="0.2">
      <c r="B79" s="53"/>
      <c r="C79" s="16"/>
      <c r="D79" s="16"/>
      <c r="E79" s="92"/>
      <c r="F79" s="84" t="s">
        <v>67</v>
      </c>
      <c r="G79" s="85" t="s">
        <v>68</v>
      </c>
      <c r="H79" s="246"/>
      <c r="I79" s="203" t="s">
        <v>67</v>
      </c>
      <c r="J79" s="84" t="s">
        <v>68</v>
      </c>
      <c r="K79" s="84" t="s">
        <v>1174</v>
      </c>
    </row>
    <row r="80" spans="2:11" s="5" customFormat="1" x14ac:dyDescent="0.2">
      <c r="B80" s="53" t="s">
        <v>271</v>
      </c>
      <c r="C80" s="19" t="s">
        <v>153</v>
      </c>
      <c r="D80" s="19"/>
      <c r="E80" s="92"/>
      <c r="F80" s="86" t="s">
        <v>54</v>
      </c>
      <c r="G80" s="198" t="s">
        <v>717</v>
      </c>
      <c r="H80" s="217"/>
      <c r="I80" s="201" t="s">
        <v>1187</v>
      </c>
      <c r="J80" s="201" t="s">
        <v>1188</v>
      </c>
      <c r="K80" s="201" t="s">
        <v>1189</v>
      </c>
    </row>
    <row r="81" spans="2:12" s="5" customFormat="1" x14ac:dyDescent="0.2">
      <c r="B81" s="53" t="s">
        <v>272</v>
      </c>
      <c r="C81" s="19" t="s">
        <v>510</v>
      </c>
      <c r="D81" s="19"/>
      <c r="E81" s="92"/>
      <c r="F81" s="87" t="s">
        <v>55</v>
      </c>
      <c r="G81" s="200" t="s">
        <v>717</v>
      </c>
      <c r="H81" s="218"/>
      <c r="I81" s="201">
        <v>750</v>
      </c>
      <c r="J81" s="201">
        <v>1000</v>
      </c>
      <c r="K81" s="201">
        <v>1250</v>
      </c>
    </row>
    <row r="82" spans="2:12" s="5" customFormat="1" x14ac:dyDescent="0.2">
      <c r="B82" s="53" t="s">
        <v>273</v>
      </c>
      <c r="C82" s="25" t="s">
        <v>557</v>
      </c>
      <c r="D82" s="17"/>
      <c r="E82" s="92"/>
      <c r="F82" s="87" t="s">
        <v>56</v>
      </c>
      <c r="G82" s="200" t="s">
        <v>717</v>
      </c>
      <c r="H82" s="218"/>
      <c r="I82" s="201">
        <v>20000</v>
      </c>
      <c r="J82" s="201">
        <v>22000</v>
      </c>
      <c r="K82" s="201">
        <v>23000</v>
      </c>
    </row>
    <row r="83" spans="2:12" s="5" customFormat="1" x14ac:dyDescent="0.2">
      <c r="B83" s="53" t="s">
        <v>274</v>
      </c>
      <c r="C83" s="25" t="s">
        <v>558</v>
      </c>
      <c r="D83" s="17"/>
      <c r="E83" s="92"/>
      <c r="F83" s="87" t="s">
        <v>57</v>
      </c>
      <c r="G83" s="200" t="s">
        <v>717</v>
      </c>
      <c r="H83" s="218"/>
      <c r="I83" s="201">
        <v>19500</v>
      </c>
      <c r="J83" s="201">
        <v>21500</v>
      </c>
      <c r="K83" s="201">
        <v>22500</v>
      </c>
    </row>
    <row r="84" spans="2:12" s="5" customFormat="1" x14ac:dyDescent="0.2">
      <c r="B84" s="53" t="s">
        <v>275</v>
      </c>
      <c r="C84" s="19" t="s">
        <v>579</v>
      </c>
      <c r="D84" s="19"/>
      <c r="E84" s="92"/>
      <c r="F84" s="87" t="s">
        <v>58</v>
      </c>
      <c r="G84" s="200" t="s">
        <v>717</v>
      </c>
      <c r="H84" s="218"/>
      <c r="I84" s="201">
        <v>21000</v>
      </c>
      <c r="J84" s="201">
        <v>23000</v>
      </c>
      <c r="K84" s="201">
        <v>24000</v>
      </c>
    </row>
    <row r="85" spans="2:12" s="5" customFormat="1" x14ac:dyDescent="0.2">
      <c r="B85" s="53" t="s">
        <v>276</v>
      </c>
      <c r="C85" s="19" t="s">
        <v>580</v>
      </c>
      <c r="D85" s="19"/>
      <c r="E85" s="92"/>
      <c r="F85" s="87" t="s">
        <v>59</v>
      </c>
      <c r="G85" s="200" t="s">
        <v>717</v>
      </c>
      <c r="H85" s="218"/>
      <c r="I85" s="201">
        <v>1500</v>
      </c>
      <c r="J85" s="201">
        <v>1600</v>
      </c>
      <c r="K85" s="201">
        <v>1700</v>
      </c>
    </row>
    <row r="86" spans="2:12" s="5" customFormat="1" x14ac:dyDescent="0.2">
      <c r="B86" s="53"/>
      <c r="C86" s="20"/>
      <c r="D86" s="20"/>
      <c r="E86" s="92"/>
      <c r="F86" s="20"/>
      <c r="H86" s="249"/>
    </row>
    <row r="87" spans="2:12" s="9" customFormat="1" x14ac:dyDescent="0.2">
      <c r="B87" s="52">
        <v>6</v>
      </c>
      <c r="C87" s="50" t="s">
        <v>23</v>
      </c>
      <c r="D87" s="50"/>
      <c r="E87" s="82"/>
      <c r="F87" s="83"/>
      <c r="G87" s="82" t="s">
        <v>62</v>
      </c>
      <c r="H87" s="245"/>
    </row>
    <row r="88" spans="2:12" s="12" customFormat="1" ht="12" customHeight="1" x14ac:dyDescent="0.2">
      <c r="B88" s="57"/>
      <c r="C88" s="15" t="s">
        <v>163</v>
      </c>
      <c r="D88" s="15"/>
      <c r="E88" s="13"/>
      <c r="H88" s="235"/>
    </row>
    <row r="89" spans="2:12" x14ac:dyDescent="0.2">
      <c r="E89" s="13"/>
      <c r="F89" s="84" t="s">
        <v>67</v>
      </c>
      <c r="G89" s="85" t="s">
        <v>68</v>
      </c>
      <c r="H89" s="246"/>
      <c r="I89" s="203" t="s">
        <v>67</v>
      </c>
      <c r="J89" s="84" t="s">
        <v>68</v>
      </c>
      <c r="K89" s="84" t="s">
        <v>1174</v>
      </c>
    </row>
    <row r="90" spans="2:12" x14ac:dyDescent="0.2">
      <c r="B90" s="39" t="s">
        <v>277</v>
      </c>
      <c r="C90" s="12" t="s">
        <v>540</v>
      </c>
      <c r="E90" s="14" t="s">
        <v>8</v>
      </c>
      <c r="F90" s="88" t="s">
        <v>63</v>
      </c>
      <c r="G90" s="237" t="s">
        <v>717</v>
      </c>
      <c r="H90" s="247"/>
      <c r="I90" s="201"/>
      <c r="J90" s="201"/>
      <c r="K90" s="201"/>
      <c r="L90" s="3" t="s">
        <v>1282</v>
      </c>
    </row>
    <row r="91" spans="2:12" x14ac:dyDescent="0.2">
      <c r="E91" s="14" t="s">
        <v>9</v>
      </c>
      <c r="F91" s="88" t="s">
        <v>64</v>
      </c>
      <c r="G91" s="237" t="s">
        <v>717</v>
      </c>
      <c r="H91" s="247"/>
      <c r="I91" s="233" t="s">
        <v>1281</v>
      </c>
      <c r="J91" s="233" t="s">
        <v>1281</v>
      </c>
      <c r="K91" s="233" t="s">
        <v>1281</v>
      </c>
      <c r="L91" s="3" t="s">
        <v>1283</v>
      </c>
    </row>
    <row r="92" spans="2:12" x14ac:dyDescent="0.2">
      <c r="C92" s="21" t="s">
        <v>541</v>
      </c>
      <c r="D92" s="21"/>
      <c r="E92" s="13"/>
    </row>
    <row r="93" spans="2:12" x14ac:dyDescent="0.2">
      <c r="B93" s="39" t="s">
        <v>278</v>
      </c>
      <c r="C93" s="12" t="s">
        <v>542</v>
      </c>
      <c r="E93" s="13"/>
      <c r="F93" s="86" t="s">
        <v>69</v>
      </c>
      <c r="G93" s="198" t="s">
        <v>717</v>
      </c>
      <c r="H93" s="217"/>
      <c r="I93" s="201" t="s">
        <v>1254</v>
      </c>
      <c r="J93" s="201" t="s">
        <v>1253</v>
      </c>
      <c r="K93" s="201" t="s">
        <v>1257</v>
      </c>
    </row>
    <row r="94" spans="2:12" x14ac:dyDescent="0.2">
      <c r="B94" s="39" t="s">
        <v>279</v>
      </c>
      <c r="C94" s="12" t="s">
        <v>543</v>
      </c>
      <c r="E94" s="13"/>
      <c r="F94" s="86" t="s">
        <v>70</v>
      </c>
      <c r="G94" s="198" t="s">
        <v>717</v>
      </c>
      <c r="H94" s="217"/>
      <c r="I94" s="201">
        <v>1</v>
      </c>
      <c r="J94" s="201">
        <v>7</v>
      </c>
      <c r="K94" s="201">
        <v>30</v>
      </c>
    </row>
    <row r="95" spans="2:12" x14ac:dyDescent="0.2">
      <c r="B95" s="39" t="s">
        <v>280</v>
      </c>
      <c r="C95" s="12" t="s">
        <v>544</v>
      </c>
      <c r="E95" s="13"/>
      <c r="F95" s="86" t="s">
        <v>71</v>
      </c>
      <c r="G95" s="198" t="s">
        <v>717</v>
      </c>
      <c r="H95" s="217"/>
      <c r="I95" s="201"/>
      <c r="J95" s="201"/>
      <c r="K95" s="201"/>
    </row>
    <row r="96" spans="2:12" x14ac:dyDescent="0.2">
      <c r="B96" s="39" t="s">
        <v>281</v>
      </c>
      <c r="C96" s="12" t="s">
        <v>545</v>
      </c>
      <c r="E96" s="13"/>
      <c r="F96" s="86" t="s">
        <v>72</v>
      </c>
      <c r="G96" s="198" t="s">
        <v>717</v>
      </c>
      <c r="H96" s="217"/>
      <c r="I96" s="201"/>
      <c r="J96" s="201"/>
      <c r="K96" s="201"/>
    </row>
    <row r="97" spans="2:12" x14ac:dyDescent="0.2">
      <c r="B97" s="39" t="s">
        <v>282</v>
      </c>
      <c r="C97" s="12" t="s">
        <v>546</v>
      </c>
      <c r="E97" s="13"/>
      <c r="F97" s="86" t="s">
        <v>73</v>
      </c>
      <c r="G97" s="198" t="s">
        <v>717</v>
      </c>
      <c r="H97" s="217"/>
      <c r="I97" s="201" t="s">
        <v>1255</v>
      </c>
      <c r="J97" s="201" t="s">
        <v>1259</v>
      </c>
      <c r="K97" s="201" t="s">
        <v>1258</v>
      </c>
    </row>
    <row r="98" spans="2:12" x14ac:dyDescent="0.2">
      <c r="B98" s="39" t="s">
        <v>283</v>
      </c>
      <c r="C98" s="12" t="s">
        <v>547</v>
      </c>
      <c r="E98" s="13"/>
      <c r="F98" s="86" t="s">
        <v>74</v>
      </c>
      <c r="G98" s="198" t="s">
        <v>717</v>
      </c>
      <c r="H98" s="217"/>
      <c r="I98" s="201" t="s">
        <v>1256</v>
      </c>
      <c r="J98" s="201" t="s">
        <v>1192</v>
      </c>
      <c r="K98" s="201" t="s">
        <v>1257</v>
      </c>
    </row>
    <row r="99" spans="2:12" s="12" customFormat="1" x14ac:dyDescent="0.2">
      <c r="B99" s="46"/>
      <c r="E99" s="13"/>
      <c r="H99" s="235"/>
    </row>
    <row r="100" spans="2:12" x14ac:dyDescent="0.2">
      <c r="B100" s="39" t="s">
        <v>284</v>
      </c>
      <c r="C100" s="77" t="s">
        <v>649</v>
      </c>
      <c r="E100" s="14"/>
      <c r="F100" s="87" t="s">
        <v>676</v>
      </c>
      <c r="G100" s="238" t="s">
        <v>717</v>
      </c>
      <c r="H100" s="250"/>
      <c r="I100" s="201">
        <v>50000</v>
      </c>
      <c r="J100" s="201">
        <v>30000</v>
      </c>
      <c r="K100" s="201">
        <v>60000</v>
      </c>
    </row>
    <row r="101" spans="2:12" x14ac:dyDescent="0.2">
      <c r="C101" s="77"/>
      <c r="E101" s="14"/>
      <c r="F101" s="14"/>
      <c r="G101" s="14"/>
      <c r="H101" s="14"/>
      <c r="I101" s="116"/>
      <c r="J101" s="116"/>
      <c r="K101" s="116"/>
    </row>
    <row r="102" spans="2:12" s="12" customFormat="1" x14ac:dyDescent="0.2">
      <c r="B102" s="57"/>
      <c r="C102" s="21" t="s">
        <v>169</v>
      </c>
      <c r="D102" s="21"/>
      <c r="E102" s="13"/>
      <c r="H102" s="235"/>
    </row>
    <row r="103" spans="2:12" x14ac:dyDescent="0.2">
      <c r="B103" s="39" t="s">
        <v>285</v>
      </c>
      <c r="C103" s="25" t="s">
        <v>179</v>
      </c>
      <c r="D103" s="25"/>
      <c r="E103" s="14"/>
      <c r="F103" s="87" t="s">
        <v>197</v>
      </c>
      <c r="G103" s="200" t="s">
        <v>717</v>
      </c>
      <c r="H103" s="218"/>
      <c r="I103" s="201">
        <v>650000</v>
      </c>
      <c r="J103" s="201">
        <v>700000</v>
      </c>
      <c r="K103" s="201">
        <v>1215000</v>
      </c>
    </row>
    <row r="104" spans="2:12" x14ac:dyDescent="0.2">
      <c r="B104" s="39" t="s">
        <v>286</v>
      </c>
      <c r="C104" s="25" t="s">
        <v>180</v>
      </c>
      <c r="D104" s="25"/>
      <c r="E104" s="14"/>
      <c r="F104" s="87" t="s">
        <v>198</v>
      </c>
      <c r="G104" s="200" t="s">
        <v>717</v>
      </c>
      <c r="H104" s="218"/>
      <c r="I104" s="201">
        <v>700000</v>
      </c>
      <c r="J104" s="201">
        <v>730000</v>
      </c>
      <c r="K104" s="201">
        <v>1275000</v>
      </c>
    </row>
    <row r="105" spans="2:12" x14ac:dyDescent="0.2">
      <c r="B105" s="39" t="s">
        <v>287</v>
      </c>
      <c r="C105" s="25" t="s">
        <v>593</v>
      </c>
      <c r="D105" s="25"/>
      <c r="E105" s="14"/>
      <c r="F105" s="86" t="s">
        <v>231</v>
      </c>
      <c r="G105" s="198" t="s">
        <v>717</v>
      </c>
      <c r="H105" s="217"/>
      <c r="I105" s="347"/>
      <c r="J105" s="347" t="s">
        <v>1310</v>
      </c>
      <c r="K105" s="347" t="s">
        <v>1311</v>
      </c>
      <c r="L105" s="3" t="s">
        <v>1279</v>
      </c>
    </row>
    <row r="106" spans="2:12" x14ac:dyDescent="0.2">
      <c r="B106" s="39" t="s">
        <v>288</v>
      </c>
      <c r="C106" s="25" t="s">
        <v>594</v>
      </c>
      <c r="D106" s="25"/>
      <c r="E106" s="14"/>
      <c r="F106" s="86" t="s">
        <v>232</v>
      </c>
      <c r="G106" s="198" t="s">
        <v>717</v>
      </c>
      <c r="H106" s="217"/>
      <c r="I106" s="347" t="s">
        <v>1309</v>
      </c>
      <c r="J106" s="349" t="s">
        <v>1210</v>
      </c>
      <c r="K106" s="347" t="s">
        <v>1312</v>
      </c>
      <c r="L106" s="3" t="s">
        <v>1279</v>
      </c>
    </row>
    <row r="107" spans="2:12" s="12" customFormat="1" x14ac:dyDescent="0.2">
      <c r="B107" s="46"/>
      <c r="E107" s="13"/>
    </row>
    <row r="108" spans="2:12" x14ac:dyDescent="0.2">
      <c r="C108" s="22" t="s">
        <v>164</v>
      </c>
      <c r="D108" s="22"/>
      <c r="E108" s="13"/>
      <c r="I108" s="12"/>
      <c r="J108" s="12"/>
      <c r="K108" s="12"/>
    </row>
    <row r="109" spans="2:12" x14ac:dyDescent="0.2">
      <c r="C109" s="41" t="s">
        <v>595</v>
      </c>
      <c r="D109" s="41"/>
      <c r="E109" s="13"/>
    </row>
    <row r="110" spans="2:12" outlineLevel="1" x14ac:dyDescent="0.2">
      <c r="B110" s="39" t="s">
        <v>289</v>
      </c>
      <c r="C110" s="12" t="s">
        <v>523</v>
      </c>
      <c r="E110" s="14"/>
      <c r="F110" s="87" t="s">
        <v>235</v>
      </c>
      <c r="G110" s="200" t="s">
        <v>717</v>
      </c>
      <c r="H110" s="218"/>
      <c r="I110" s="233">
        <v>650000</v>
      </c>
      <c r="J110" s="233"/>
      <c r="K110" s="233"/>
    </row>
    <row r="111" spans="2:12" outlineLevel="1" x14ac:dyDescent="0.2">
      <c r="B111" s="39" t="s">
        <v>290</v>
      </c>
      <c r="C111" s="12" t="s">
        <v>524</v>
      </c>
      <c r="E111" s="14"/>
      <c r="F111" s="87" t="s">
        <v>171</v>
      </c>
      <c r="G111" s="200" t="s">
        <v>717</v>
      </c>
      <c r="H111" s="218"/>
      <c r="I111" s="233">
        <v>12000</v>
      </c>
      <c r="J111" s="233"/>
      <c r="K111" s="233"/>
    </row>
    <row r="112" spans="2:12" outlineLevel="1" x14ac:dyDescent="0.2">
      <c r="B112" s="39" t="s">
        <v>291</v>
      </c>
      <c r="C112" s="12" t="s">
        <v>525</v>
      </c>
      <c r="E112" s="14"/>
      <c r="F112" s="87" t="s">
        <v>172</v>
      </c>
      <c r="G112" s="200" t="s">
        <v>717</v>
      </c>
      <c r="H112" s="218"/>
      <c r="I112" s="337">
        <v>51</v>
      </c>
      <c r="J112" s="337"/>
      <c r="K112" s="337"/>
    </row>
    <row r="113" spans="2:11" s="93" customFormat="1" x14ac:dyDescent="0.2">
      <c r="B113" s="39" t="s">
        <v>292</v>
      </c>
      <c r="C113" s="93" t="s">
        <v>220</v>
      </c>
      <c r="E113" s="95"/>
      <c r="F113" s="96" t="s">
        <v>66</v>
      </c>
      <c r="G113" s="239" t="s">
        <v>717</v>
      </c>
      <c r="H113" s="234"/>
      <c r="I113" s="337">
        <f>ROUNDUP((I110*I112)/100,0)</f>
        <v>331500</v>
      </c>
      <c r="J113" s="337"/>
      <c r="K113" s="337"/>
    </row>
    <row r="114" spans="2:11" x14ac:dyDescent="0.2">
      <c r="C114" s="41" t="s">
        <v>243</v>
      </c>
      <c r="D114" s="41"/>
      <c r="E114" s="14"/>
      <c r="I114" s="341"/>
      <c r="J114" s="341"/>
      <c r="K114" s="341"/>
    </row>
    <row r="115" spans="2:11" outlineLevel="1" x14ac:dyDescent="0.2">
      <c r="B115" s="39" t="s">
        <v>293</v>
      </c>
      <c r="C115" s="12" t="s">
        <v>523</v>
      </c>
      <c r="E115" s="14"/>
      <c r="F115" s="87" t="s">
        <v>236</v>
      </c>
      <c r="G115" s="200" t="s">
        <v>717</v>
      </c>
      <c r="H115" s="218"/>
      <c r="I115" s="337"/>
      <c r="J115" s="363">
        <f>+J103+ROUNDUP(((J104-J130-J103)*(28+31+30+31+30+31+31+30+31+30+31)/365),0)</f>
        <v>700000</v>
      </c>
      <c r="K115" s="363">
        <f>+K103+ROUNDUP(((K104-K130-K103)*(31+31+30+31+30+31)/365),0)</f>
        <v>1215000</v>
      </c>
    </row>
    <row r="116" spans="2:11" outlineLevel="1" x14ac:dyDescent="0.2">
      <c r="B116" s="39" t="s">
        <v>294</v>
      </c>
      <c r="C116" s="12" t="s">
        <v>524</v>
      </c>
      <c r="E116" s="14"/>
      <c r="F116" s="87" t="s">
        <v>199</v>
      </c>
      <c r="G116" s="200" t="s">
        <v>717</v>
      </c>
      <c r="H116" s="218"/>
      <c r="I116" s="337"/>
      <c r="J116" s="337">
        <v>15000</v>
      </c>
      <c r="K116" s="337">
        <v>25000</v>
      </c>
    </row>
    <row r="117" spans="2:11" outlineLevel="1" x14ac:dyDescent="0.2">
      <c r="B117" s="39" t="s">
        <v>295</v>
      </c>
      <c r="C117" s="12" t="s">
        <v>525</v>
      </c>
      <c r="E117" s="14"/>
      <c r="F117" s="87" t="s">
        <v>203</v>
      </c>
      <c r="G117" s="200" t="s">
        <v>717</v>
      </c>
      <c r="H117" s="218"/>
      <c r="I117" s="337"/>
      <c r="J117" s="337">
        <v>56</v>
      </c>
      <c r="K117" s="337">
        <v>56</v>
      </c>
    </row>
    <row r="118" spans="2:11" s="93" customFormat="1" x14ac:dyDescent="0.2">
      <c r="B118" s="39" t="s">
        <v>296</v>
      </c>
      <c r="C118" s="93" t="s">
        <v>220</v>
      </c>
      <c r="E118" s="95"/>
      <c r="F118" s="96" t="s">
        <v>154</v>
      </c>
      <c r="G118" s="239" t="s">
        <v>717</v>
      </c>
      <c r="H118" s="234"/>
      <c r="I118" s="337"/>
      <c r="J118" s="337">
        <f>ROUNDUP((J115*J117)/100,0)</f>
        <v>392000</v>
      </c>
      <c r="K118" s="337">
        <f>ROUNDUP((K115*K117)/100,0)</f>
        <v>680400</v>
      </c>
    </row>
    <row r="119" spans="2:11" x14ac:dyDescent="0.2">
      <c r="C119" s="41" t="s">
        <v>244</v>
      </c>
      <c r="D119" s="41"/>
      <c r="E119" s="14"/>
      <c r="I119" s="341"/>
      <c r="J119" s="341"/>
      <c r="K119" s="341"/>
    </row>
    <row r="120" spans="2:11" outlineLevel="1" x14ac:dyDescent="0.2">
      <c r="B120" s="39" t="s">
        <v>297</v>
      </c>
      <c r="C120" s="12" t="s">
        <v>523</v>
      </c>
      <c r="E120" s="14"/>
      <c r="F120" s="87" t="s">
        <v>237</v>
      </c>
      <c r="G120" s="200" t="s">
        <v>717</v>
      </c>
      <c r="H120" s="218"/>
      <c r="I120" s="364">
        <f>+I103+ROUNDDOWN(((I104-I100-I103)*(31+28+31+30+31+30)/365),0)</f>
        <v>650000</v>
      </c>
      <c r="J120" s="337"/>
      <c r="K120" s="364">
        <f>+K103+ROUNDDOWN(((K104-K100-K103)*(31+31+30+31)/365),0)</f>
        <v>1215000</v>
      </c>
    </row>
    <row r="121" spans="2:11" outlineLevel="1" x14ac:dyDescent="0.2">
      <c r="B121" s="39" t="s">
        <v>298</v>
      </c>
      <c r="C121" s="12" t="s">
        <v>524</v>
      </c>
      <c r="E121" s="14"/>
      <c r="F121" s="87" t="s">
        <v>201</v>
      </c>
      <c r="G121" s="200" t="s">
        <v>717</v>
      </c>
      <c r="H121" s="218"/>
      <c r="I121" s="337">
        <v>12000</v>
      </c>
      <c r="J121" s="337"/>
      <c r="K121" s="337">
        <v>25000</v>
      </c>
    </row>
    <row r="122" spans="2:11" outlineLevel="1" x14ac:dyDescent="0.2">
      <c r="B122" s="39" t="s">
        <v>299</v>
      </c>
      <c r="C122" s="12" t="s">
        <v>525</v>
      </c>
      <c r="E122" s="14"/>
      <c r="F122" s="87" t="s">
        <v>205</v>
      </c>
      <c r="G122" s="200" t="s">
        <v>717</v>
      </c>
      <c r="H122" s="218"/>
      <c r="I122" s="337">
        <v>51</v>
      </c>
      <c r="J122" s="337"/>
      <c r="K122" s="337">
        <v>56</v>
      </c>
    </row>
    <row r="123" spans="2:11" s="93" customFormat="1" x14ac:dyDescent="0.2">
      <c r="B123" s="39" t="s">
        <v>300</v>
      </c>
      <c r="C123" s="93" t="s">
        <v>220</v>
      </c>
      <c r="E123" s="95"/>
      <c r="F123" s="96" t="s">
        <v>156</v>
      </c>
      <c r="G123" s="239" t="s">
        <v>717</v>
      </c>
      <c r="H123" s="234"/>
      <c r="I123" s="337">
        <f>ROUNDUP((I120*I122)/100,0)</f>
        <v>331500</v>
      </c>
      <c r="J123" s="337"/>
      <c r="K123" s="337">
        <f>ROUNDUP((K120*K122)/100,0)</f>
        <v>680400</v>
      </c>
    </row>
    <row r="124" spans="2:11" x14ac:dyDescent="0.2">
      <c r="C124" s="41" t="s">
        <v>596</v>
      </c>
      <c r="D124" s="41"/>
      <c r="E124" s="14"/>
      <c r="I124" s="341"/>
      <c r="J124" s="341"/>
      <c r="K124" s="341"/>
    </row>
    <row r="125" spans="2:11" outlineLevel="1" x14ac:dyDescent="0.2">
      <c r="B125" s="39" t="s">
        <v>301</v>
      </c>
      <c r="C125" s="12" t="s">
        <v>523</v>
      </c>
      <c r="E125" s="14"/>
      <c r="F125" s="87" t="s">
        <v>238</v>
      </c>
      <c r="G125" s="200" t="s">
        <v>717</v>
      </c>
      <c r="H125" s="218"/>
      <c r="I125" s="337"/>
      <c r="J125" s="337">
        <f>ROUNDUP((+J104-J130),0)</f>
        <v>700000</v>
      </c>
      <c r="K125" s="337"/>
    </row>
    <row r="126" spans="2:11" outlineLevel="1" x14ac:dyDescent="0.2">
      <c r="B126" s="39" t="s">
        <v>302</v>
      </c>
      <c r="C126" s="12" t="s">
        <v>524</v>
      </c>
      <c r="E126" s="14"/>
      <c r="F126" s="87" t="s">
        <v>175</v>
      </c>
      <c r="G126" s="200" t="s">
        <v>717</v>
      </c>
      <c r="H126" s="218"/>
      <c r="I126" s="337"/>
      <c r="J126" s="337">
        <v>15000</v>
      </c>
      <c r="K126" s="337"/>
    </row>
    <row r="127" spans="2:11" outlineLevel="1" x14ac:dyDescent="0.2">
      <c r="B127" s="39" t="s">
        <v>303</v>
      </c>
      <c r="C127" s="12" t="s">
        <v>525</v>
      </c>
      <c r="E127" s="14"/>
      <c r="F127" s="87" t="s">
        <v>176</v>
      </c>
      <c r="G127" s="200" t="s">
        <v>717</v>
      </c>
      <c r="H127" s="218"/>
      <c r="I127" s="337"/>
      <c r="J127" s="337">
        <v>56</v>
      </c>
      <c r="K127" s="337"/>
    </row>
    <row r="128" spans="2:11" s="93" customFormat="1" x14ac:dyDescent="0.2">
      <c r="B128" s="39" t="s">
        <v>304</v>
      </c>
      <c r="C128" s="93" t="s">
        <v>220</v>
      </c>
      <c r="E128" s="95"/>
      <c r="F128" s="96" t="s">
        <v>158</v>
      </c>
      <c r="G128" s="239" t="s">
        <v>717</v>
      </c>
      <c r="H128" s="234"/>
      <c r="I128" s="337"/>
      <c r="J128" s="337">
        <f>ROUNDUP((J125*J127)/100,0)</f>
        <v>392000</v>
      </c>
      <c r="K128" s="337"/>
    </row>
    <row r="129" spans="2:11" s="12" customFormat="1" x14ac:dyDescent="0.2">
      <c r="B129" s="46"/>
      <c r="E129" s="13"/>
      <c r="H129" s="235"/>
      <c r="I129" s="7"/>
      <c r="J129" s="7"/>
      <c r="K129" s="7"/>
    </row>
    <row r="130" spans="2:11" outlineLevel="1" x14ac:dyDescent="0.2">
      <c r="B130" s="39" t="s">
        <v>305</v>
      </c>
      <c r="C130" s="77" t="s">
        <v>668</v>
      </c>
      <c r="E130" s="14"/>
      <c r="F130" s="87" t="s">
        <v>677</v>
      </c>
      <c r="G130" s="238" t="s">
        <v>717</v>
      </c>
      <c r="H130" s="250"/>
      <c r="I130" s="233">
        <v>50000</v>
      </c>
      <c r="J130" s="233">
        <v>30000</v>
      </c>
      <c r="K130" s="233">
        <v>60000</v>
      </c>
    </row>
    <row r="131" spans="2:11" s="162" customFormat="1" ht="15" x14ac:dyDescent="0.25">
      <c r="B131" s="94" t="s">
        <v>306</v>
      </c>
      <c r="C131" s="77" t="s">
        <v>669</v>
      </c>
      <c r="D131" s="93"/>
      <c r="E131" s="95"/>
      <c r="F131" s="96" t="s">
        <v>672</v>
      </c>
      <c r="G131" s="239" t="s">
        <v>717</v>
      </c>
      <c r="H131" s="234"/>
      <c r="I131" s="233"/>
      <c r="J131" s="233"/>
      <c r="K131" s="233"/>
    </row>
    <row r="132" spans="2:11" s="12" customFormat="1" x14ac:dyDescent="0.2">
      <c r="H132" s="235"/>
    </row>
    <row r="133" spans="2:11" x14ac:dyDescent="0.2">
      <c r="C133" s="21" t="s">
        <v>195</v>
      </c>
      <c r="D133" s="21"/>
      <c r="E133" s="14"/>
    </row>
    <row r="134" spans="2:11" x14ac:dyDescent="0.2">
      <c r="B134" s="39" t="s">
        <v>310</v>
      </c>
      <c r="C134" s="12" t="s">
        <v>529</v>
      </c>
      <c r="E134" s="14"/>
      <c r="F134" s="86" t="s">
        <v>75</v>
      </c>
      <c r="G134" s="198" t="s">
        <v>717</v>
      </c>
      <c r="H134" s="217"/>
      <c r="I134" s="201" t="s">
        <v>1215</v>
      </c>
      <c r="J134" s="201" t="s">
        <v>1211</v>
      </c>
      <c r="K134" s="201" t="s">
        <v>1276</v>
      </c>
    </row>
    <row r="135" spans="2:11" x14ac:dyDescent="0.2">
      <c r="B135" s="39" t="s">
        <v>307</v>
      </c>
      <c r="C135" s="12" t="s">
        <v>530</v>
      </c>
      <c r="E135" s="14"/>
      <c r="F135" s="97" t="s">
        <v>76</v>
      </c>
      <c r="G135" s="240" t="s">
        <v>717</v>
      </c>
      <c r="H135" s="251"/>
      <c r="I135" s="201">
        <v>225</v>
      </c>
      <c r="J135" s="201">
        <v>2350</v>
      </c>
      <c r="K135" s="201">
        <v>4500</v>
      </c>
    </row>
    <row r="136" spans="2:11" x14ac:dyDescent="0.2">
      <c r="B136" s="39" t="s">
        <v>308</v>
      </c>
      <c r="C136" s="12" t="s">
        <v>531</v>
      </c>
      <c r="E136" s="14"/>
      <c r="F136" s="86" t="s">
        <v>78</v>
      </c>
      <c r="G136" s="198" t="s">
        <v>717</v>
      </c>
      <c r="H136" s="217"/>
      <c r="I136" s="201" t="s">
        <v>1214</v>
      </c>
      <c r="J136" s="201" t="s">
        <v>1212</v>
      </c>
      <c r="K136" s="201"/>
    </row>
    <row r="137" spans="2:11" x14ac:dyDescent="0.2">
      <c r="B137" s="39" t="s">
        <v>309</v>
      </c>
      <c r="C137" s="12" t="s">
        <v>532</v>
      </c>
      <c r="E137" s="14"/>
      <c r="F137" s="87" t="s">
        <v>79</v>
      </c>
      <c r="G137" s="200" t="s">
        <v>717</v>
      </c>
      <c r="H137" s="218"/>
      <c r="I137" s="201">
        <v>325</v>
      </c>
      <c r="J137" s="201">
        <v>2450</v>
      </c>
      <c r="K137" s="201"/>
    </row>
    <row r="138" spans="2:11" x14ac:dyDescent="0.2">
      <c r="B138" s="39" t="s">
        <v>311</v>
      </c>
      <c r="C138" s="12" t="s">
        <v>533</v>
      </c>
      <c r="E138" s="14"/>
      <c r="F138" s="86" t="s">
        <v>81</v>
      </c>
      <c r="G138" s="198" t="s">
        <v>717</v>
      </c>
      <c r="H138" s="217"/>
      <c r="I138" s="201" t="s">
        <v>1216</v>
      </c>
      <c r="J138" s="201" t="s">
        <v>1213</v>
      </c>
      <c r="K138" s="201"/>
    </row>
    <row r="139" spans="2:11" x14ac:dyDescent="0.2">
      <c r="B139" s="39" t="s">
        <v>312</v>
      </c>
      <c r="C139" s="12" t="s">
        <v>534</v>
      </c>
      <c r="E139" s="14"/>
      <c r="F139" s="87" t="s">
        <v>82</v>
      </c>
      <c r="G139" s="200" t="s">
        <v>717</v>
      </c>
      <c r="H139" s="218"/>
      <c r="I139" s="201">
        <v>470</v>
      </c>
      <c r="J139" s="201">
        <v>2550</v>
      </c>
      <c r="K139" s="201"/>
    </row>
    <row r="140" spans="2:11" x14ac:dyDescent="0.2">
      <c r="B140" s="39" t="s">
        <v>313</v>
      </c>
      <c r="C140" s="12" t="s">
        <v>535</v>
      </c>
      <c r="E140" s="14"/>
      <c r="F140" s="86" t="s">
        <v>84</v>
      </c>
      <c r="G140" s="198" t="s">
        <v>717</v>
      </c>
      <c r="H140" s="217"/>
      <c r="I140" s="201"/>
      <c r="J140" s="201"/>
      <c r="K140" s="201"/>
    </row>
    <row r="141" spans="2:11" x14ac:dyDescent="0.2">
      <c r="B141" s="39" t="s">
        <v>314</v>
      </c>
      <c r="C141" s="12" t="s">
        <v>536</v>
      </c>
      <c r="E141" s="14"/>
      <c r="F141" s="87" t="s">
        <v>85</v>
      </c>
      <c r="G141" s="200" t="s">
        <v>717</v>
      </c>
      <c r="H141" s="218"/>
      <c r="I141" s="201"/>
      <c r="J141" s="201"/>
      <c r="K141" s="201"/>
    </row>
    <row r="142" spans="2:11" x14ac:dyDescent="0.2">
      <c r="B142" s="39" t="s">
        <v>315</v>
      </c>
      <c r="C142" s="12" t="s">
        <v>537</v>
      </c>
      <c r="E142" s="14"/>
      <c r="F142" s="86" t="s">
        <v>87</v>
      </c>
      <c r="G142" s="198" t="s">
        <v>717</v>
      </c>
      <c r="H142" s="217"/>
      <c r="I142" s="201"/>
      <c r="J142" s="201"/>
      <c r="K142" s="201"/>
    </row>
    <row r="143" spans="2:11" x14ac:dyDescent="0.2">
      <c r="B143" s="39" t="s">
        <v>316</v>
      </c>
      <c r="C143" s="12" t="s">
        <v>538</v>
      </c>
      <c r="E143" s="14"/>
      <c r="F143" s="87" t="s">
        <v>88</v>
      </c>
      <c r="G143" s="200" t="s">
        <v>717</v>
      </c>
      <c r="H143" s="218"/>
      <c r="I143" s="201"/>
      <c r="J143" s="201"/>
      <c r="K143" s="201"/>
    </row>
    <row r="144" spans="2:11" x14ac:dyDescent="0.2">
      <c r="E144" s="14"/>
    </row>
    <row r="145" spans="2:12" s="9" customFormat="1" x14ac:dyDescent="0.2">
      <c r="B145" s="52">
        <v>7</v>
      </c>
      <c r="C145" s="50" t="s">
        <v>24</v>
      </c>
      <c r="D145" s="50"/>
      <c r="E145" s="82"/>
      <c r="F145" s="83"/>
      <c r="G145" s="82" t="s">
        <v>62</v>
      </c>
      <c r="H145" s="245"/>
    </row>
    <row r="146" spans="2:12" x14ac:dyDescent="0.2">
      <c r="C146" s="15"/>
      <c r="D146" s="15"/>
      <c r="E146" s="14"/>
    </row>
    <row r="147" spans="2:12" x14ac:dyDescent="0.2">
      <c r="E147" s="14"/>
      <c r="F147" s="84" t="s">
        <v>67</v>
      </c>
      <c r="G147" s="85" t="s">
        <v>68</v>
      </c>
      <c r="H147" s="246"/>
      <c r="I147" s="203" t="s">
        <v>67</v>
      </c>
      <c r="J147" s="84" t="s">
        <v>68</v>
      </c>
      <c r="K147" s="84" t="s">
        <v>1174</v>
      </c>
    </row>
    <row r="148" spans="2:12" x14ac:dyDescent="0.2">
      <c r="B148" s="39" t="s">
        <v>335</v>
      </c>
      <c r="C148" s="12" t="s">
        <v>518</v>
      </c>
      <c r="E148" s="99" t="s">
        <v>8</v>
      </c>
      <c r="F148" s="88" t="s">
        <v>109</v>
      </c>
      <c r="G148" s="237" t="s">
        <v>717</v>
      </c>
      <c r="H148" s="247"/>
      <c r="I148" s="201"/>
      <c r="J148" s="201"/>
      <c r="K148" s="201"/>
      <c r="L148" s="3" t="s">
        <v>1282</v>
      </c>
    </row>
    <row r="149" spans="2:12" x14ac:dyDescent="0.2">
      <c r="E149" s="99" t="s">
        <v>9</v>
      </c>
      <c r="F149" s="88" t="s">
        <v>110</v>
      </c>
      <c r="G149" s="237" t="s">
        <v>717</v>
      </c>
      <c r="H149" s="247"/>
      <c r="I149" s="233" t="s">
        <v>1281</v>
      </c>
      <c r="J149" s="233" t="s">
        <v>1281</v>
      </c>
      <c r="K149" s="233" t="s">
        <v>1281</v>
      </c>
      <c r="L149" s="3" t="s">
        <v>1283</v>
      </c>
    </row>
    <row r="150" spans="2:12" x14ac:dyDescent="0.2">
      <c r="C150" s="21" t="s">
        <v>541</v>
      </c>
      <c r="D150" s="21"/>
      <c r="E150" s="14"/>
    </row>
    <row r="151" spans="2:12" x14ac:dyDescent="0.2">
      <c r="B151" s="39" t="s">
        <v>336</v>
      </c>
      <c r="C151" s="12" t="s">
        <v>513</v>
      </c>
      <c r="E151" s="14"/>
      <c r="F151" s="86" t="s">
        <v>90</v>
      </c>
      <c r="G151" s="198" t="s">
        <v>717</v>
      </c>
      <c r="H151" s="217"/>
      <c r="I151" s="201" t="s">
        <v>1180</v>
      </c>
      <c r="J151" s="201" t="s">
        <v>1173</v>
      </c>
      <c r="K151" s="201" t="s">
        <v>1184</v>
      </c>
    </row>
    <row r="152" spans="2:12" x14ac:dyDescent="0.2">
      <c r="B152" s="39" t="s">
        <v>337</v>
      </c>
      <c r="C152" s="12" t="s">
        <v>542</v>
      </c>
      <c r="E152" s="14"/>
      <c r="F152" s="86" t="s">
        <v>91</v>
      </c>
      <c r="G152" s="198" t="s">
        <v>717</v>
      </c>
      <c r="H152" s="217"/>
      <c r="I152" s="201" t="s">
        <v>1229</v>
      </c>
      <c r="J152" s="201" t="s">
        <v>1231</v>
      </c>
      <c r="K152" s="201" t="s">
        <v>1234</v>
      </c>
    </row>
    <row r="153" spans="2:12" x14ac:dyDescent="0.2">
      <c r="B153" s="39" t="s">
        <v>338</v>
      </c>
      <c r="C153" s="12" t="s">
        <v>543</v>
      </c>
      <c r="E153" s="14"/>
      <c r="F153" s="86" t="s">
        <v>92</v>
      </c>
      <c r="G153" s="198" t="s">
        <v>717</v>
      </c>
      <c r="H153" s="217"/>
      <c r="I153" s="201">
        <v>1</v>
      </c>
      <c r="J153" s="201">
        <v>1</v>
      </c>
      <c r="K153" s="201">
        <v>10</v>
      </c>
    </row>
    <row r="154" spans="2:12" x14ac:dyDescent="0.2">
      <c r="B154" s="39" t="s">
        <v>339</v>
      </c>
      <c r="C154" s="12" t="s">
        <v>546</v>
      </c>
      <c r="E154" s="14"/>
      <c r="F154" s="86" t="s">
        <v>93</v>
      </c>
      <c r="G154" s="198" t="s">
        <v>717</v>
      </c>
      <c r="H154" s="217"/>
      <c r="I154" s="201">
        <v>5000</v>
      </c>
      <c r="J154" s="201">
        <v>21586</v>
      </c>
      <c r="K154" s="201" t="s">
        <v>1236</v>
      </c>
    </row>
    <row r="155" spans="2:12" x14ac:dyDescent="0.2">
      <c r="B155" s="39" t="s">
        <v>340</v>
      </c>
      <c r="C155" s="12" t="s">
        <v>547</v>
      </c>
      <c r="E155" s="14"/>
      <c r="F155" s="86" t="s">
        <v>94</v>
      </c>
      <c r="G155" s="198" t="s">
        <v>717</v>
      </c>
      <c r="H155" s="217"/>
      <c r="I155" s="201" t="s">
        <v>1230</v>
      </c>
      <c r="J155" s="201" t="s">
        <v>1233</v>
      </c>
      <c r="K155" s="201" t="s">
        <v>1235</v>
      </c>
    </row>
    <row r="156" spans="2:12" s="12" customFormat="1" x14ac:dyDescent="0.2">
      <c r="B156" s="46"/>
      <c r="E156" s="13"/>
      <c r="H156" s="235"/>
    </row>
    <row r="157" spans="2:12" x14ac:dyDescent="0.2">
      <c r="C157" s="21" t="s">
        <v>220</v>
      </c>
      <c r="D157" s="21"/>
      <c r="E157" s="14"/>
    </row>
    <row r="158" spans="2:12" x14ac:dyDescent="0.2">
      <c r="B158" s="39" t="s">
        <v>341</v>
      </c>
      <c r="C158" s="12" t="s">
        <v>557</v>
      </c>
      <c r="E158" s="14"/>
      <c r="F158" s="87" t="s">
        <v>95</v>
      </c>
      <c r="G158" s="200" t="s">
        <v>717</v>
      </c>
      <c r="H158" s="218"/>
      <c r="I158" s="201">
        <v>250000</v>
      </c>
      <c r="J158" s="201">
        <v>1200000</v>
      </c>
      <c r="K158" s="201">
        <v>1500000</v>
      </c>
    </row>
    <row r="159" spans="2:12" x14ac:dyDescent="0.2">
      <c r="B159" s="39" t="s">
        <v>342</v>
      </c>
      <c r="C159" s="12" t="s">
        <v>548</v>
      </c>
      <c r="E159" s="14"/>
      <c r="F159" s="87" t="s">
        <v>96</v>
      </c>
      <c r="G159" s="200" t="s">
        <v>717</v>
      </c>
      <c r="H159" s="218"/>
      <c r="I159" s="201"/>
      <c r="J159" s="201"/>
      <c r="K159" s="201"/>
    </row>
    <row r="160" spans="2:12" x14ac:dyDescent="0.2">
      <c r="B160" s="39" t="s">
        <v>343</v>
      </c>
      <c r="C160" s="12" t="s">
        <v>549</v>
      </c>
      <c r="E160" s="14"/>
      <c r="F160" s="87" t="s">
        <v>97</v>
      </c>
      <c r="G160" s="200" t="s">
        <v>717</v>
      </c>
      <c r="H160" s="218"/>
      <c r="I160" s="201"/>
      <c r="J160" s="201"/>
      <c r="K160" s="201"/>
    </row>
    <row r="161" spans="2:11" x14ac:dyDescent="0.2">
      <c r="B161" s="39" t="s">
        <v>344</v>
      </c>
      <c r="C161" s="12" t="s">
        <v>558</v>
      </c>
      <c r="E161" s="14"/>
      <c r="F161" s="87" t="s">
        <v>98</v>
      </c>
      <c r="G161" s="200" t="s">
        <v>717</v>
      </c>
      <c r="H161" s="218"/>
      <c r="I161" s="201">
        <v>255000</v>
      </c>
      <c r="J161" s="201">
        <v>1215000</v>
      </c>
      <c r="K161" s="201">
        <v>1520000</v>
      </c>
    </row>
    <row r="162" spans="2:11" s="12" customFormat="1" x14ac:dyDescent="0.2">
      <c r="B162" s="46"/>
      <c r="E162" s="13"/>
      <c r="H162" s="235"/>
    </row>
    <row r="163" spans="2:11" x14ac:dyDescent="0.2">
      <c r="B163" s="39" t="s">
        <v>670</v>
      </c>
      <c r="C163" s="77" t="s">
        <v>649</v>
      </c>
      <c r="E163" s="14"/>
      <c r="F163" s="87" t="s">
        <v>651</v>
      </c>
      <c r="G163" s="200" t="s">
        <v>717</v>
      </c>
      <c r="H163" s="218"/>
      <c r="I163" s="201">
        <v>10000</v>
      </c>
      <c r="J163" s="201">
        <v>20000</v>
      </c>
      <c r="K163" s="201">
        <v>50000</v>
      </c>
    </row>
    <row r="164" spans="2:11" x14ac:dyDescent="0.2">
      <c r="B164" s="39" t="s">
        <v>671</v>
      </c>
      <c r="C164" s="77" t="s">
        <v>650</v>
      </c>
      <c r="E164" s="14"/>
      <c r="F164" s="87" t="s">
        <v>652</v>
      </c>
      <c r="G164" s="200" t="s">
        <v>717</v>
      </c>
      <c r="H164" s="218"/>
      <c r="I164" s="201">
        <v>5000</v>
      </c>
      <c r="J164" s="201">
        <v>15000</v>
      </c>
      <c r="K164" s="201">
        <v>20000</v>
      </c>
    </row>
    <row r="165" spans="2:11" s="12" customFormat="1" x14ac:dyDescent="0.2">
      <c r="H165" s="235"/>
    </row>
    <row r="166" spans="2:11" x14ac:dyDescent="0.2">
      <c r="C166" s="21" t="s">
        <v>195</v>
      </c>
      <c r="D166" s="21"/>
      <c r="E166" s="14"/>
    </row>
    <row r="167" spans="2:11" x14ac:dyDescent="0.2">
      <c r="B167" s="39" t="s">
        <v>704</v>
      </c>
      <c r="C167" s="12" t="s">
        <v>529</v>
      </c>
      <c r="E167" s="14"/>
      <c r="F167" s="86" t="s">
        <v>99</v>
      </c>
      <c r="G167" s="198" t="s">
        <v>717</v>
      </c>
      <c r="H167" s="217"/>
      <c r="I167" s="201" t="s">
        <v>1237</v>
      </c>
      <c r="J167" s="201" t="s">
        <v>1238</v>
      </c>
      <c r="K167" s="201" t="s">
        <v>1277</v>
      </c>
    </row>
    <row r="168" spans="2:11" x14ac:dyDescent="0.2">
      <c r="B168" s="39" t="s">
        <v>345</v>
      </c>
      <c r="C168" s="12" t="s">
        <v>530</v>
      </c>
      <c r="E168" s="14"/>
      <c r="F168" s="87" t="s">
        <v>100</v>
      </c>
      <c r="G168" s="200" t="s">
        <v>717</v>
      </c>
      <c r="H168" s="218"/>
      <c r="I168" s="201">
        <v>1500</v>
      </c>
      <c r="J168" s="201">
        <v>7250</v>
      </c>
      <c r="K168" s="201">
        <v>31000</v>
      </c>
    </row>
    <row r="169" spans="2:11" x14ac:dyDescent="0.2">
      <c r="B169" s="39" t="s">
        <v>346</v>
      </c>
      <c r="C169" s="12" t="s">
        <v>531</v>
      </c>
      <c r="E169" s="14"/>
      <c r="F169" s="86" t="s">
        <v>101</v>
      </c>
      <c r="G169" s="198" t="s">
        <v>717</v>
      </c>
      <c r="H169" s="217"/>
      <c r="I169" s="201" t="s">
        <v>1241</v>
      </c>
      <c r="J169" s="201" t="s">
        <v>1239</v>
      </c>
      <c r="K169" s="201"/>
    </row>
    <row r="170" spans="2:11" x14ac:dyDescent="0.2">
      <c r="B170" s="39" t="s">
        <v>347</v>
      </c>
      <c r="C170" s="12" t="s">
        <v>532</v>
      </c>
      <c r="E170" s="14"/>
      <c r="F170" s="87" t="s">
        <v>102</v>
      </c>
      <c r="G170" s="200" t="s">
        <v>717</v>
      </c>
      <c r="H170" s="218"/>
      <c r="I170" s="201">
        <v>1575</v>
      </c>
      <c r="J170" s="201">
        <v>7500</v>
      </c>
      <c r="K170" s="201"/>
    </row>
    <row r="171" spans="2:11" x14ac:dyDescent="0.2">
      <c r="B171" s="39" t="s">
        <v>348</v>
      </c>
      <c r="C171" s="12" t="s">
        <v>533</v>
      </c>
      <c r="E171" s="14"/>
      <c r="F171" s="86" t="s">
        <v>103</v>
      </c>
      <c r="G171" s="198" t="s">
        <v>717</v>
      </c>
      <c r="H171" s="217"/>
      <c r="I171" s="201" t="s">
        <v>1240</v>
      </c>
      <c r="J171" s="201" t="s">
        <v>1242</v>
      </c>
      <c r="K171" s="201"/>
    </row>
    <row r="172" spans="2:11" x14ac:dyDescent="0.2">
      <c r="B172" s="39" t="s">
        <v>349</v>
      </c>
      <c r="C172" s="12" t="s">
        <v>534</v>
      </c>
      <c r="E172" s="14"/>
      <c r="F172" s="87" t="s">
        <v>104</v>
      </c>
      <c r="G172" s="200" t="s">
        <v>717</v>
      </c>
      <c r="H172" s="218"/>
      <c r="I172" s="201">
        <v>1650</v>
      </c>
      <c r="J172" s="201">
        <v>7750</v>
      </c>
      <c r="K172" s="201"/>
    </row>
    <row r="173" spans="2:11" x14ac:dyDescent="0.2">
      <c r="B173" s="39" t="s">
        <v>350</v>
      </c>
      <c r="C173" s="12" t="s">
        <v>535</v>
      </c>
      <c r="E173" s="14"/>
      <c r="F173" s="86" t="s">
        <v>105</v>
      </c>
      <c r="G173" s="198" t="s">
        <v>717</v>
      </c>
      <c r="H173" s="217"/>
      <c r="I173" s="201"/>
      <c r="J173" s="201"/>
      <c r="K173" s="201"/>
    </row>
    <row r="174" spans="2:11" x14ac:dyDescent="0.2">
      <c r="B174" s="39" t="s">
        <v>351</v>
      </c>
      <c r="C174" s="12" t="s">
        <v>536</v>
      </c>
      <c r="E174" s="14"/>
      <c r="F174" s="87" t="s">
        <v>106</v>
      </c>
      <c r="G174" s="200" t="s">
        <v>717</v>
      </c>
      <c r="H174" s="218"/>
      <c r="I174" s="201"/>
      <c r="J174" s="201"/>
      <c r="K174" s="201"/>
    </row>
    <row r="175" spans="2:11" x14ac:dyDescent="0.2">
      <c r="B175" s="39" t="s">
        <v>352</v>
      </c>
      <c r="C175" s="12" t="s">
        <v>537</v>
      </c>
      <c r="E175" s="14"/>
      <c r="F175" s="86" t="s">
        <v>107</v>
      </c>
      <c r="G175" s="198" t="s">
        <v>717</v>
      </c>
      <c r="H175" s="217"/>
      <c r="I175" s="201"/>
      <c r="J175" s="201"/>
      <c r="K175" s="201"/>
    </row>
    <row r="176" spans="2:11" x14ac:dyDescent="0.2">
      <c r="B176" s="39" t="s">
        <v>353</v>
      </c>
      <c r="C176" s="12" t="s">
        <v>538</v>
      </c>
      <c r="E176" s="14"/>
      <c r="F176" s="87" t="s">
        <v>108</v>
      </c>
      <c r="G176" s="200" t="s">
        <v>717</v>
      </c>
      <c r="H176" s="218"/>
      <c r="I176" s="201"/>
      <c r="J176" s="201"/>
      <c r="K176" s="201"/>
    </row>
    <row r="177" spans="2:11" x14ac:dyDescent="0.2">
      <c r="E177" s="13"/>
    </row>
    <row r="178" spans="2:11" s="9" customFormat="1" x14ac:dyDescent="0.2">
      <c r="B178" s="52">
        <v>8</v>
      </c>
      <c r="C178" s="50" t="s">
        <v>25</v>
      </c>
      <c r="D178" s="50"/>
      <c r="E178" s="82"/>
      <c r="F178" s="83"/>
      <c r="G178" s="82" t="s">
        <v>62</v>
      </c>
      <c r="H178" s="245"/>
      <c r="I178" s="82"/>
      <c r="J178" s="82"/>
      <c r="K178" s="82"/>
    </row>
    <row r="179" spans="2:11" x14ac:dyDescent="0.2">
      <c r="C179" s="15" t="s">
        <v>16</v>
      </c>
      <c r="D179" s="15"/>
      <c r="E179" s="13"/>
    </row>
    <row r="180" spans="2:11" x14ac:dyDescent="0.2">
      <c r="E180" s="13"/>
      <c r="F180" s="84" t="s">
        <v>67</v>
      </c>
      <c r="G180" s="85" t="s">
        <v>68</v>
      </c>
      <c r="H180" s="246"/>
      <c r="I180" s="84" t="s">
        <v>67</v>
      </c>
      <c r="J180" s="85" t="s">
        <v>68</v>
      </c>
      <c r="K180" s="116"/>
    </row>
    <row r="181" spans="2:11" x14ac:dyDescent="0.2">
      <c r="B181" s="39" t="s">
        <v>354</v>
      </c>
      <c r="C181" s="12" t="s">
        <v>526</v>
      </c>
      <c r="E181" s="13"/>
      <c r="F181" s="86" t="s">
        <v>122</v>
      </c>
      <c r="G181" s="198" t="s">
        <v>717</v>
      </c>
      <c r="H181" s="217"/>
      <c r="I181" s="201" t="s">
        <v>1243</v>
      </c>
      <c r="J181" s="201" t="s">
        <v>1244</v>
      </c>
      <c r="K181" s="116"/>
    </row>
    <row r="182" spans="2:11" x14ac:dyDescent="0.2">
      <c r="B182" s="39" t="s">
        <v>355</v>
      </c>
      <c r="C182" s="12" t="s">
        <v>557</v>
      </c>
      <c r="E182" s="13"/>
      <c r="F182" s="87" t="s">
        <v>123</v>
      </c>
      <c r="G182" s="200" t="s">
        <v>717</v>
      </c>
      <c r="H182" s="218"/>
      <c r="I182" s="201">
        <v>50000</v>
      </c>
      <c r="J182" s="201">
        <v>75000</v>
      </c>
      <c r="K182" s="116"/>
    </row>
    <row r="183" spans="2:11" x14ac:dyDescent="0.2">
      <c r="B183" s="39" t="s">
        <v>356</v>
      </c>
      <c r="C183" s="12" t="s">
        <v>558</v>
      </c>
      <c r="E183" s="13"/>
      <c r="F183" s="87" t="s">
        <v>124</v>
      </c>
      <c r="G183" s="200" t="s">
        <v>717</v>
      </c>
      <c r="H183" s="218"/>
      <c r="I183" s="201">
        <v>52000</v>
      </c>
      <c r="J183" s="201">
        <v>77000</v>
      </c>
      <c r="K183" s="116"/>
    </row>
    <row r="184" spans="2:11" x14ac:dyDescent="0.2">
      <c r="B184" s="39" t="s">
        <v>357</v>
      </c>
      <c r="C184" s="12" t="s">
        <v>563</v>
      </c>
      <c r="E184" s="13"/>
      <c r="F184" s="87" t="s">
        <v>125</v>
      </c>
      <c r="G184" s="200" t="s">
        <v>717</v>
      </c>
      <c r="H184" s="218"/>
      <c r="I184" s="201">
        <v>4300</v>
      </c>
      <c r="J184" s="201">
        <v>6500</v>
      </c>
      <c r="K184" s="116"/>
    </row>
    <row r="185" spans="2:11" x14ac:dyDescent="0.2">
      <c r="B185" s="39" t="s">
        <v>358</v>
      </c>
      <c r="C185" s="12" t="s">
        <v>564</v>
      </c>
      <c r="E185" s="13"/>
      <c r="F185" s="87" t="s">
        <v>126</v>
      </c>
      <c r="G185" s="200" t="s">
        <v>717</v>
      </c>
      <c r="H185" s="218"/>
      <c r="I185" s="201">
        <v>3300</v>
      </c>
      <c r="J185" s="201">
        <v>4500</v>
      </c>
      <c r="K185" s="116"/>
    </row>
    <row r="186" spans="2:11" x14ac:dyDescent="0.2">
      <c r="E186" s="13"/>
    </row>
    <row r="187" spans="2:11" s="9" customFormat="1" x14ac:dyDescent="0.2">
      <c r="B187" s="52">
        <v>9</v>
      </c>
      <c r="C187" s="50" t="s">
        <v>26</v>
      </c>
      <c r="D187" s="50"/>
      <c r="E187" s="82"/>
      <c r="F187" s="83"/>
      <c r="G187" s="82" t="s">
        <v>62</v>
      </c>
      <c r="H187" s="245"/>
      <c r="I187" s="82"/>
      <c r="J187" s="82"/>
      <c r="K187" s="264"/>
    </row>
    <row r="188" spans="2:11" x14ac:dyDescent="0.2">
      <c r="C188" s="15" t="s">
        <v>16</v>
      </c>
      <c r="D188" s="15"/>
      <c r="E188" s="13"/>
      <c r="K188" s="116"/>
    </row>
    <row r="189" spans="2:11" x14ac:dyDescent="0.2">
      <c r="E189" s="13"/>
      <c r="F189" s="84" t="s">
        <v>67</v>
      </c>
      <c r="G189" s="85" t="s">
        <v>68</v>
      </c>
      <c r="H189" s="246"/>
      <c r="I189" s="84" t="s">
        <v>67</v>
      </c>
      <c r="J189" s="265" t="s">
        <v>68</v>
      </c>
      <c r="K189" s="116"/>
    </row>
    <row r="190" spans="2:11" x14ac:dyDescent="0.2">
      <c r="B190" s="39" t="s">
        <v>359</v>
      </c>
      <c r="C190" s="12" t="s">
        <v>153</v>
      </c>
      <c r="E190" s="13"/>
      <c r="F190" s="86" t="s">
        <v>127</v>
      </c>
      <c r="G190" s="198" t="s">
        <v>717</v>
      </c>
      <c r="H190" s="217"/>
      <c r="I190" s="263" t="s">
        <v>1245</v>
      </c>
      <c r="J190" s="201" t="s">
        <v>1246</v>
      </c>
      <c r="K190" s="116"/>
    </row>
    <row r="191" spans="2:11" x14ac:dyDescent="0.2">
      <c r="B191" s="39" t="s">
        <v>360</v>
      </c>
      <c r="C191" s="12" t="s">
        <v>557</v>
      </c>
      <c r="E191" s="13"/>
      <c r="F191" s="87" t="s">
        <v>128</v>
      </c>
      <c r="G191" s="200" t="s">
        <v>717</v>
      </c>
      <c r="H191" s="218"/>
      <c r="I191" s="263">
        <v>26000</v>
      </c>
      <c r="J191" s="201">
        <v>28000</v>
      </c>
      <c r="K191" s="116"/>
    </row>
    <row r="192" spans="2:11" x14ac:dyDescent="0.2">
      <c r="B192" s="39" t="s">
        <v>361</v>
      </c>
      <c r="C192" s="12" t="s">
        <v>558</v>
      </c>
      <c r="E192" s="13"/>
      <c r="F192" s="87" t="s">
        <v>129</v>
      </c>
      <c r="G192" s="200" t="s">
        <v>717</v>
      </c>
      <c r="H192" s="218"/>
      <c r="I192" s="263">
        <v>27000</v>
      </c>
      <c r="J192" s="201">
        <v>29000</v>
      </c>
      <c r="K192" s="116"/>
    </row>
    <row r="193" spans="2:11" x14ac:dyDescent="0.2">
      <c r="B193" s="39" t="s">
        <v>362</v>
      </c>
      <c r="C193" s="12" t="s">
        <v>565</v>
      </c>
      <c r="E193" s="13"/>
      <c r="F193" s="87" t="s">
        <v>130</v>
      </c>
      <c r="G193" s="200" t="s">
        <v>717</v>
      </c>
      <c r="H193" s="218"/>
      <c r="I193" s="263">
        <v>2000</v>
      </c>
      <c r="J193" s="201">
        <v>2500</v>
      </c>
      <c r="K193" s="116"/>
    </row>
    <row r="194" spans="2:11" x14ac:dyDescent="0.2">
      <c r="B194" s="39" t="s">
        <v>363</v>
      </c>
      <c r="C194" s="12" t="s">
        <v>566</v>
      </c>
      <c r="E194" s="13"/>
      <c r="F194" s="87" t="s">
        <v>131</v>
      </c>
      <c r="G194" s="200" t="s">
        <v>717</v>
      </c>
      <c r="H194" s="218"/>
      <c r="I194" s="263">
        <v>1000</v>
      </c>
      <c r="J194" s="201">
        <v>1500</v>
      </c>
      <c r="K194" s="116"/>
    </row>
    <row r="195" spans="2:11" x14ac:dyDescent="0.2">
      <c r="E195" s="13"/>
    </row>
    <row r="196" spans="2:11" s="9" customFormat="1" x14ac:dyDescent="0.2">
      <c r="B196" s="52">
        <v>10</v>
      </c>
      <c r="C196" s="50" t="s">
        <v>27</v>
      </c>
      <c r="D196" s="50"/>
      <c r="E196" s="82"/>
      <c r="F196" s="83"/>
      <c r="G196" s="82" t="s">
        <v>62</v>
      </c>
      <c r="H196" s="245"/>
      <c r="I196" s="82"/>
      <c r="J196" s="82"/>
      <c r="K196" s="264"/>
    </row>
    <row r="197" spans="2:11" x14ac:dyDescent="0.2">
      <c r="C197" s="15" t="s">
        <v>163</v>
      </c>
      <c r="D197" s="15"/>
      <c r="E197" s="13"/>
      <c r="K197" s="116"/>
    </row>
    <row r="198" spans="2:11" x14ac:dyDescent="0.2">
      <c r="E198" s="13"/>
      <c r="F198" s="84" t="s">
        <v>67</v>
      </c>
      <c r="G198" s="85" t="s">
        <v>68</v>
      </c>
      <c r="H198" s="246"/>
      <c r="I198" s="84" t="s">
        <v>67</v>
      </c>
      <c r="J198" s="265" t="s">
        <v>68</v>
      </c>
      <c r="K198" s="116"/>
    </row>
    <row r="199" spans="2:11" x14ac:dyDescent="0.2">
      <c r="B199" s="39" t="s">
        <v>364</v>
      </c>
      <c r="C199" s="12" t="s">
        <v>153</v>
      </c>
      <c r="E199" s="13"/>
      <c r="F199" s="86" t="s">
        <v>111</v>
      </c>
      <c r="G199" s="198" t="s">
        <v>717</v>
      </c>
      <c r="H199" s="217"/>
      <c r="I199" s="263" t="s">
        <v>1247</v>
      </c>
      <c r="J199" s="201" t="s">
        <v>1248</v>
      </c>
      <c r="K199" s="116"/>
    </row>
    <row r="200" spans="2:11" x14ac:dyDescent="0.2">
      <c r="B200" s="39" t="s">
        <v>365</v>
      </c>
      <c r="C200" s="12" t="s">
        <v>510</v>
      </c>
      <c r="E200" s="14"/>
      <c r="F200" s="86" t="s">
        <v>112</v>
      </c>
      <c r="G200" s="198" t="s">
        <v>717</v>
      </c>
      <c r="H200" s="217"/>
      <c r="I200" s="263">
        <v>1100</v>
      </c>
      <c r="J200" s="201">
        <v>600</v>
      </c>
      <c r="K200" s="267"/>
    </row>
    <row r="201" spans="2:11" x14ac:dyDescent="0.2">
      <c r="B201" s="39" t="s">
        <v>366</v>
      </c>
      <c r="C201" s="12" t="s">
        <v>557</v>
      </c>
      <c r="E201" s="14"/>
      <c r="F201" s="86" t="s">
        <v>114</v>
      </c>
      <c r="G201" s="198" t="s">
        <v>717</v>
      </c>
      <c r="H201" s="217"/>
      <c r="I201" s="263">
        <v>32000</v>
      </c>
      <c r="J201" s="201">
        <v>37500</v>
      </c>
      <c r="K201" s="116"/>
    </row>
    <row r="202" spans="2:11" x14ac:dyDescent="0.2">
      <c r="B202" s="39" t="s">
        <v>597</v>
      </c>
      <c r="C202" s="12" t="s">
        <v>558</v>
      </c>
      <c r="E202" s="14"/>
      <c r="F202" s="86" t="s">
        <v>116</v>
      </c>
      <c r="G202" s="198" t="s">
        <v>717</v>
      </c>
      <c r="H202" s="217"/>
      <c r="I202" s="263">
        <v>33000</v>
      </c>
      <c r="J202" s="201">
        <v>38000</v>
      </c>
      <c r="K202" s="116"/>
    </row>
    <row r="203" spans="2:11" x14ac:dyDescent="0.2">
      <c r="B203" s="39" t="s">
        <v>367</v>
      </c>
      <c r="C203" s="12" t="s">
        <v>567</v>
      </c>
      <c r="E203" s="14"/>
      <c r="F203" s="86" t="s">
        <v>118</v>
      </c>
      <c r="G203" s="198" t="s">
        <v>717</v>
      </c>
      <c r="H203" s="217"/>
      <c r="I203" s="263">
        <v>2500</v>
      </c>
      <c r="J203" s="201">
        <v>3500</v>
      </c>
      <c r="K203" s="116"/>
    </row>
    <row r="204" spans="2:11" x14ac:dyDescent="0.2">
      <c r="B204" s="39" t="s">
        <v>368</v>
      </c>
      <c r="C204" s="12" t="s">
        <v>568</v>
      </c>
      <c r="E204" s="14"/>
      <c r="F204" s="86" t="s">
        <v>120</v>
      </c>
      <c r="G204" s="198" t="s">
        <v>717</v>
      </c>
      <c r="H204" s="217"/>
      <c r="I204" s="263">
        <v>2600</v>
      </c>
      <c r="J204" s="201">
        <v>3600</v>
      </c>
      <c r="K204" s="116"/>
    </row>
    <row r="205" spans="2:11" x14ac:dyDescent="0.2">
      <c r="E205" s="13"/>
      <c r="I205" s="116"/>
      <c r="J205" s="116"/>
      <c r="K205" s="116"/>
    </row>
    <row r="206" spans="2:11" s="9" customFormat="1" x14ac:dyDescent="0.2">
      <c r="B206" s="52">
        <v>11</v>
      </c>
      <c r="C206" s="50" t="s">
        <v>28</v>
      </c>
      <c r="D206" s="50"/>
      <c r="E206" s="82"/>
      <c r="F206" s="83"/>
      <c r="G206" s="82" t="s">
        <v>62</v>
      </c>
      <c r="H206" s="245"/>
      <c r="I206" s="82"/>
      <c r="J206" s="82"/>
      <c r="K206" s="264"/>
    </row>
    <row r="207" spans="2:11" x14ac:dyDescent="0.2">
      <c r="C207" s="15"/>
      <c r="D207" s="15"/>
      <c r="E207" s="13"/>
      <c r="K207" s="116"/>
    </row>
    <row r="208" spans="2:11" x14ac:dyDescent="0.2">
      <c r="E208" s="14"/>
      <c r="F208" s="84" t="s">
        <v>67</v>
      </c>
      <c r="G208" s="85" t="s">
        <v>68</v>
      </c>
      <c r="H208" s="246"/>
      <c r="I208" s="84" t="s">
        <v>67</v>
      </c>
      <c r="J208" s="272" t="s">
        <v>68</v>
      </c>
      <c r="K208" s="116"/>
    </row>
    <row r="209" spans="2:11" x14ac:dyDescent="0.2">
      <c r="B209" s="39" t="s">
        <v>373</v>
      </c>
      <c r="C209" s="12" t="s">
        <v>527</v>
      </c>
      <c r="E209" s="14"/>
      <c r="F209" s="86" t="s">
        <v>136</v>
      </c>
      <c r="G209" s="198" t="s">
        <v>717</v>
      </c>
      <c r="H209" s="217"/>
      <c r="I209" s="263" t="s">
        <v>1170</v>
      </c>
      <c r="J209" s="201" t="s">
        <v>1244</v>
      </c>
      <c r="K209" s="116"/>
    </row>
    <row r="210" spans="2:11" x14ac:dyDescent="0.2">
      <c r="B210" s="39" t="s">
        <v>374</v>
      </c>
      <c r="C210" s="12" t="s">
        <v>559</v>
      </c>
      <c r="E210" s="14"/>
      <c r="F210" s="86" t="s">
        <v>137</v>
      </c>
      <c r="G210" s="198" t="s">
        <v>717</v>
      </c>
      <c r="H210" s="217"/>
      <c r="I210" s="263">
        <v>15000</v>
      </c>
      <c r="J210" s="201">
        <v>16000</v>
      </c>
      <c r="K210" s="116"/>
    </row>
    <row r="211" spans="2:11" x14ac:dyDescent="0.2">
      <c r="B211" s="39" t="s">
        <v>375</v>
      </c>
      <c r="C211" s="12" t="s">
        <v>711</v>
      </c>
      <c r="E211" s="14"/>
      <c r="F211" s="86" t="s">
        <v>139</v>
      </c>
      <c r="G211" s="198" t="s">
        <v>717</v>
      </c>
      <c r="H211" s="217"/>
      <c r="I211" s="263">
        <v>-125</v>
      </c>
      <c r="J211" s="201">
        <v>-175</v>
      </c>
      <c r="K211" s="116"/>
    </row>
    <row r="212" spans="2:11" x14ac:dyDescent="0.2">
      <c r="E212" s="14"/>
    </row>
    <row r="213" spans="2:11" s="9" customFormat="1" x14ac:dyDescent="0.2">
      <c r="B213" s="52">
        <v>12</v>
      </c>
      <c r="C213" s="50" t="s">
        <v>29</v>
      </c>
      <c r="D213" s="50"/>
      <c r="E213" s="82"/>
      <c r="F213" s="83"/>
      <c r="G213" s="82" t="s">
        <v>62</v>
      </c>
      <c r="H213" s="245"/>
      <c r="I213" s="82"/>
      <c r="J213" s="82"/>
      <c r="K213" s="264"/>
    </row>
    <row r="214" spans="2:11" x14ac:dyDescent="0.2">
      <c r="C214" s="15"/>
      <c r="D214" s="15"/>
      <c r="E214" s="13"/>
      <c r="K214" s="116"/>
    </row>
    <row r="215" spans="2:11" x14ac:dyDescent="0.2">
      <c r="E215" s="14"/>
      <c r="F215" s="84" t="s">
        <v>67</v>
      </c>
      <c r="G215" s="85" t="s">
        <v>68</v>
      </c>
      <c r="H215" s="246"/>
      <c r="I215" s="84" t="s">
        <v>67</v>
      </c>
      <c r="J215" s="85" t="s">
        <v>68</v>
      </c>
      <c r="K215" s="116"/>
    </row>
    <row r="216" spans="2:11" x14ac:dyDescent="0.2">
      <c r="B216" s="39" t="s">
        <v>378</v>
      </c>
      <c r="C216" s="12" t="s">
        <v>528</v>
      </c>
      <c r="E216" s="14"/>
      <c r="F216" s="86" t="s">
        <v>141</v>
      </c>
      <c r="G216" s="198" t="s">
        <v>717</v>
      </c>
      <c r="H216" s="217"/>
      <c r="I216" s="201" t="s">
        <v>1249</v>
      </c>
      <c r="J216" s="201" t="s">
        <v>1250</v>
      </c>
      <c r="K216" s="116"/>
    </row>
    <row r="217" spans="2:11" x14ac:dyDescent="0.2">
      <c r="B217" s="39" t="s">
        <v>379</v>
      </c>
      <c r="C217" s="12" t="s">
        <v>560</v>
      </c>
      <c r="E217" s="14"/>
      <c r="F217" s="87" t="s">
        <v>142</v>
      </c>
      <c r="G217" s="200" t="s">
        <v>717</v>
      </c>
      <c r="H217" s="218"/>
      <c r="I217" s="201">
        <v>12000</v>
      </c>
      <c r="J217" s="201">
        <v>13000</v>
      </c>
      <c r="K217" s="116"/>
    </row>
    <row r="218" spans="2:11" x14ac:dyDescent="0.2">
      <c r="B218" s="39" t="s">
        <v>380</v>
      </c>
      <c r="C218" s="12" t="s">
        <v>712</v>
      </c>
      <c r="E218" s="14"/>
      <c r="F218" s="87" t="s">
        <v>143</v>
      </c>
      <c r="G218" s="200" t="s">
        <v>717</v>
      </c>
      <c r="H218" s="218"/>
      <c r="I218" s="201">
        <v>-50</v>
      </c>
      <c r="J218" s="201">
        <v>-75</v>
      </c>
      <c r="K218" s="116"/>
    </row>
    <row r="219" spans="2:11" x14ac:dyDescent="0.2">
      <c r="E219" s="13"/>
    </row>
    <row r="220" spans="2:11" s="9" customFormat="1" x14ac:dyDescent="0.2">
      <c r="B220" s="52">
        <v>13</v>
      </c>
      <c r="C220" s="50" t="s">
        <v>30</v>
      </c>
      <c r="D220" s="50"/>
      <c r="E220" s="82"/>
      <c r="F220" s="83"/>
      <c r="G220" s="82" t="s">
        <v>62</v>
      </c>
      <c r="H220" s="245"/>
      <c r="I220" s="82"/>
      <c r="J220" s="82"/>
      <c r="K220" s="264"/>
    </row>
    <row r="221" spans="2:11" x14ac:dyDescent="0.2">
      <c r="C221" s="15"/>
      <c r="D221" s="15"/>
      <c r="E221" s="13"/>
      <c r="K221" s="116"/>
    </row>
    <row r="222" spans="2:11" x14ac:dyDescent="0.2">
      <c r="E222" s="14"/>
      <c r="F222" s="84" t="s">
        <v>67</v>
      </c>
      <c r="G222" s="85" t="s">
        <v>68</v>
      </c>
      <c r="H222" s="246"/>
      <c r="I222" s="84" t="s">
        <v>67</v>
      </c>
      <c r="J222" s="266" t="s">
        <v>68</v>
      </c>
      <c r="K222" s="116"/>
    </row>
    <row r="223" spans="2:11" x14ac:dyDescent="0.2">
      <c r="B223" s="39" t="s">
        <v>381</v>
      </c>
      <c r="C223" s="12" t="s">
        <v>570</v>
      </c>
      <c r="E223" s="14"/>
      <c r="F223" s="86" t="s">
        <v>636</v>
      </c>
      <c r="G223" s="198" t="s">
        <v>717</v>
      </c>
      <c r="H223" s="217"/>
      <c r="I223" s="201" t="s">
        <v>1171</v>
      </c>
      <c r="J223" s="201" t="s">
        <v>1251</v>
      </c>
      <c r="K223" s="116"/>
    </row>
    <row r="224" spans="2:11" x14ac:dyDescent="0.2">
      <c r="B224" s="39" t="s">
        <v>382</v>
      </c>
      <c r="C224" s="12" t="s">
        <v>559</v>
      </c>
      <c r="E224" s="14"/>
      <c r="F224" s="87" t="s">
        <v>144</v>
      </c>
      <c r="G224" s="200" t="s">
        <v>717</v>
      </c>
      <c r="H224" s="218"/>
      <c r="I224" s="201">
        <v>7777</v>
      </c>
      <c r="J224" s="201">
        <v>7072</v>
      </c>
      <c r="K224" s="116"/>
    </row>
    <row r="225" spans="2:11" x14ac:dyDescent="0.2">
      <c r="B225" s="39" t="s">
        <v>383</v>
      </c>
      <c r="C225" s="12" t="s">
        <v>711</v>
      </c>
      <c r="E225" s="14"/>
      <c r="F225" s="87" t="s">
        <v>146</v>
      </c>
      <c r="G225" s="200" t="s">
        <v>717</v>
      </c>
      <c r="H225" s="218"/>
      <c r="I225" s="201">
        <v>-70</v>
      </c>
      <c r="J225" s="201">
        <v>-91</v>
      </c>
      <c r="K225" s="116"/>
    </row>
    <row r="226" spans="2:11" x14ac:dyDescent="0.2">
      <c r="E226" s="14"/>
    </row>
    <row r="227" spans="2:11" s="9" customFormat="1" x14ac:dyDescent="0.2">
      <c r="B227" s="52">
        <v>14</v>
      </c>
      <c r="C227" s="50" t="s">
        <v>31</v>
      </c>
      <c r="D227" s="50"/>
      <c r="E227" s="82"/>
      <c r="F227" s="83"/>
      <c r="G227" s="82" t="s">
        <v>62</v>
      </c>
      <c r="H227" s="245"/>
      <c r="I227" s="82"/>
      <c r="J227" s="82"/>
      <c r="K227" s="264"/>
    </row>
    <row r="228" spans="2:11" x14ac:dyDescent="0.2">
      <c r="C228" s="15"/>
      <c r="D228" s="15"/>
      <c r="E228" s="13"/>
      <c r="K228" s="116"/>
    </row>
    <row r="229" spans="2:11" x14ac:dyDescent="0.2">
      <c r="E229" s="14"/>
      <c r="F229" s="84" t="s">
        <v>67</v>
      </c>
      <c r="G229" s="85" t="s">
        <v>68</v>
      </c>
      <c r="H229" s="246"/>
      <c r="I229" s="84" t="s">
        <v>67</v>
      </c>
      <c r="J229" s="266" t="s">
        <v>68</v>
      </c>
      <c r="K229" s="116"/>
    </row>
    <row r="230" spans="2:11" x14ac:dyDescent="0.2">
      <c r="B230" s="39" t="s">
        <v>386</v>
      </c>
      <c r="C230" s="12" t="s">
        <v>571</v>
      </c>
      <c r="E230" s="14"/>
      <c r="F230" s="86" t="s">
        <v>148</v>
      </c>
      <c r="G230" s="198" t="s">
        <v>717</v>
      </c>
      <c r="H230" s="217"/>
      <c r="I230" s="201" t="s">
        <v>1194</v>
      </c>
      <c r="J230" s="201" t="s">
        <v>1252</v>
      </c>
      <c r="K230" s="116"/>
    </row>
    <row r="231" spans="2:11" x14ac:dyDescent="0.2">
      <c r="B231" s="39" t="s">
        <v>387</v>
      </c>
      <c r="C231" s="12" t="s">
        <v>561</v>
      </c>
      <c r="E231" s="14"/>
      <c r="F231" s="87" t="s">
        <v>149</v>
      </c>
      <c r="G231" s="200" t="s">
        <v>717</v>
      </c>
      <c r="H231" s="218"/>
      <c r="I231" s="201">
        <v>7196</v>
      </c>
      <c r="J231" s="201">
        <v>7296</v>
      </c>
      <c r="K231" s="116"/>
    </row>
    <row r="232" spans="2:11" x14ac:dyDescent="0.2">
      <c r="B232" s="39" t="s">
        <v>388</v>
      </c>
      <c r="C232" s="12" t="s">
        <v>683</v>
      </c>
      <c r="E232" s="14"/>
      <c r="F232" s="87" t="s">
        <v>150</v>
      </c>
      <c r="G232" s="200" t="s">
        <v>717</v>
      </c>
      <c r="H232" s="218"/>
      <c r="I232" s="201">
        <v>-125</v>
      </c>
      <c r="J232" s="201">
        <v>-150</v>
      </c>
      <c r="K232" s="116"/>
    </row>
    <row r="233" spans="2:11" x14ac:dyDescent="0.2">
      <c r="E233" s="13"/>
    </row>
    <row r="234" spans="2:11" s="38" customFormat="1" x14ac:dyDescent="0.25">
      <c r="B234" s="100" t="s">
        <v>624</v>
      </c>
      <c r="C234" s="101"/>
      <c r="D234" s="101"/>
      <c r="E234" s="102"/>
      <c r="F234" s="101"/>
      <c r="G234" s="101"/>
      <c r="H234" s="252"/>
    </row>
    <row r="235" spans="2:11" x14ac:dyDescent="0.2">
      <c r="C235" s="24"/>
      <c r="D235" s="24"/>
      <c r="E235" s="13"/>
      <c r="F235" s="78">
        <v>1778891</v>
      </c>
    </row>
    <row r="236" spans="2:11" ht="15" customHeight="1" thickBot="1" x14ac:dyDescent="0.25">
      <c r="B236" s="58">
        <v>15</v>
      </c>
      <c r="C236" s="42" t="s">
        <v>188</v>
      </c>
      <c r="D236" s="42"/>
      <c r="E236" s="103"/>
      <c r="F236" s="79">
        <v>1778892</v>
      </c>
    </row>
    <row r="237" spans="2:11" s="12" customFormat="1" ht="15" customHeight="1" x14ac:dyDescent="0.2">
      <c r="B237" s="62" t="s">
        <v>572</v>
      </c>
      <c r="E237" s="13"/>
      <c r="F237" s="105" t="s">
        <v>743</v>
      </c>
      <c r="G237" s="325">
        <v>1776735</v>
      </c>
      <c r="H237" s="108"/>
      <c r="I237" s="284">
        <f>SUM(I46:K46)+SUM(I47:K47)</f>
        <v>6535</v>
      </c>
    </row>
    <row r="238" spans="2:11" s="12" customFormat="1" x14ac:dyDescent="0.2">
      <c r="B238" s="60"/>
      <c r="C238" s="25"/>
      <c r="D238" s="25"/>
      <c r="E238" s="107"/>
      <c r="F238" s="78">
        <v>1778893</v>
      </c>
      <c r="G238" s="23"/>
      <c r="H238" s="235"/>
    </row>
    <row r="239" spans="2:11" ht="14.25" customHeight="1" thickBot="1" x14ac:dyDescent="0.25">
      <c r="B239" s="58">
        <v>16</v>
      </c>
      <c r="C239" s="42" t="s">
        <v>187</v>
      </c>
      <c r="D239" s="42"/>
      <c r="E239" s="73"/>
      <c r="F239" s="79">
        <v>1778894</v>
      </c>
    </row>
    <row r="240" spans="2:11" s="12" customFormat="1" x14ac:dyDescent="0.2">
      <c r="B240" s="62" t="s">
        <v>573</v>
      </c>
      <c r="C240" s="25"/>
      <c r="D240" s="25"/>
      <c r="E240" s="107"/>
      <c r="F240" s="108" t="s">
        <v>744</v>
      </c>
      <c r="G240" s="325">
        <v>1776738</v>
      </c>
      <c r="H240" s="108"/>
      <c r="I240" s="284">
        <f>SUM(I55:K55)+SUM(I56:K56)</f>
        <v>1830</v>
      </c>
    </row>
    <row r="241" spans="2:11" s="12" customFormat="1" x14ac:dyDescent="0.2">
      <c r="B241" s="60"/>
      <c r="C241" s="25"/>
      <c r="D241" s="25"/>
      <c r="E241" s="107"/>
      <c r="H241" s="235"/>
    </row>
    <row r="242" spans="2:11" ht="14.25" customHeight="1" x14ac:dyDescent="0.2">
      <c r="B242" s="58">
        <v>17</v>
      </c>
      <c r="C242" s="42" t="s">
        <v>207</v>
      </c>
      <c r="D242" s="42"/>
      <c r="E242" s="73"/>
    </row>
    <row r="243" spans="2:11" x14ac:dyDescent="0.2">
      <c r="B243" s="62" t="s">
        <v>389</v>
      </c>
      <c r="C243" s="25" t="s">
        <v>473</v>
      </c>
      <c r="D243" s="25"/>
      <c r="E243" s="109" t="s">
        <v>734</v>
      </c>
      <c r="F243" s="110"/>
      <c r="G243" s="206">
        <v>1778697</v>
      </c>
      <c r="H243" s="152"/>
      <c r="I243" s="284">
        <f>SUM(I64:K64)</f>
        <v>1050</v>
      </c>
    </row>
    <row r="244" spans="2:11" x14ac:dyDescent="0.2">
      <c r="B244" s="59" t="s">
        <v>390</v>
      </c>
      <c r="C244" s="25" t="s">
        <v>625</v>
      </c>
      <c r="D244" s="25"/>
      <c r="E244" s="111" t="s">
        <v>745</v>
      </c>
      <c r="F244" s="106">
        <v>1778705</v>
      </c>
      <c r="G244" s="201">
        <f>SUM(I66:K66)</f>
        <v>33550</v>
      </c>
    </row>
    <row r="245" spans="2:11" x14ac:dyDescent="0.2">
      <c r="B245" s="59" t="s">
        <v>391</v>
      </c>
      <c r="C245" s="25" t="s">
        <v>626</v>
      </c>
      <c r="D245" s="25"/>
      <c r="E245" s="111" t="s">
        <v>735</v>
      </c>
      <c r="F245" s="106">
        <v>1778702</v>
      </c>
      <c r="G245" s="201">
        <f>SUM(I65:K65)</f>
        <v>35000</v>
      </c>
    </row>
    <row r="246" spans="2:11" x14ac:dyDescent="0.2">
      <c r="B246" s="59" t="s">
        <v>392</v>
      </c>
      <c r="C246" s="34" t="s">
        <v>474</v>
      </c>
      <c r="D246" s="34"/>
      <c r="E246" s="111" t="s">
        <v>746</v>
      </c>
      <c r="F246" s="106">
        <v>1778706</v>
      </c>
      <c r="G246" s="201">
        <f>SUM(I67:K67)</f>
        <v>16500</v>
      </c>
    </row>
    <row r="247" spans="2:11" ht="13.5" thickBot="1" x14ac:dyDescent="0.25">
      <c r="B247" s="59" t="s">
        <v>393</v>
      </c>
      <c r="C247" s="34" t="s">
        <v>475</v>
      </c>
      <c r="D247" s="34"/>
      <c r="E247" s="111" t="s">
        <v>747</v>
      </c>
      <c r="F247" s="112">
        <v>1778709</v>
      </c>
      <c r="G247" s="201">
        <f>SUM(I68:K68)</f>
        <v>19000</v>
      </c>
    </row>
    <row r="248" spans="2:11" ht="15" customHeight="1" thickBot="1" x14ac:dyDescent="0.25">
      <c r="B248" s="59" t="s">
        <v>394</v>
      </c>
      <c r="C248" s="25" t="s">
        <v>554</v>
      </c>
      <c r="D248" s="25"/>
      <c r="E248" s="113" t="s">
        <v>748</v>
      </c>
      <c r="F248" s="80" t="s">
        <v>250</v>
      </c>
      <c r="G248" s="241">
        <v>1778711</v>
      </c>
      <c r="H248" s="152"/>
      <c r="I248" s="284">
        <f>+G244-G245-G246+G247</f>
        <v>1050</v>
      </c>
    </row>
    <row r="249" spans="2:11" x14ac:dyDescent="0.2">
      <c r="B249" s="59" t="s">
        <v>395</v>
      </c>
      <c r="C249" s="26" t="s">
        <v>556</v>
      </c>
      <c r="D249" s="26"/>
      <c r="E249" s="113" t="s">
        <v>749</v>
      </c>
      <c r="F249" s="325">
        <v>1776739</v>
      </c>
      <c r="G249" s="80" t="s">
        <v>250</v>
      </c>
      <c r="H249" s="253"/>
      <c r="I249" s="285">
        <f>+I248+I243</f>
        <v>2100</v>
      </c>
    </row>
    <row r="250" spans="2:11" s="12" customFormat="1" x14ac:dyDescent="0.2">
      <c r="B250" s="60"/>
      <c r="C250" s="25"/>
      <c r="D250" s="25"/>
      <c r="E250" s="13"/>
      <c r="H250" s="235"/>
    </row>
    <row r="251" spans="2:11" ht="13.5" customHeight="1" x14ac:dyDescent="0.2">
      <c r="B251" s="58">
        <v>18</v>
      </c>
      <c r="C251" s="42" t="s">
        <v>183</v>
      </c>
      <c r="D251" s="42"/>
      <c r="E251" s="73"/>
      <c r="F251" s="115" t="s">
        <v>184</v>
      </c>
      <c r="G251" s="116"/>
    </row>
    <row r="252" spans="2:11" x14ac:dyDescent="0.2">
      <c r="B252" s="62" t="s">
        <v>396</v>
      </c>
      <c r="C252" s="25" t="s">
        <v>476</v>
      </c>
      <c r="D252" s="25"/>
      <c r="E252" s="113" t="s">
        <v>750</v>
      </c>
      <c r="F252" s="117"/>
      <c r="G252" s="286">
        <v>1778724</v>
      </c>
      <c r="H252" s="152"/>
      <c r="I252" s="284" t="str">
        <f>IF(I17&lt;=2019,SUM(I75:K75)+SUM(I81:K81)," ")</f>
        <v xml:space="preserve"> </v>
      </c>
    </row>
    <row r="253" spans="2:11" x14ac:dyDescent="0.2">
      <c r="B253" s="59" t="s">
        <v>397</v>
      </c>
      <c r="C253" s="25" t="s">
        <v>625</v>
      </c>
      <c r="D253" s="25"/>
      <c r="E253" s="111" t="s">
        <v>751</v>
      </c>
      <c r="F253" s="206">
        <v>1778717</v>
      </c>
      <c r="G253" s="288" t="str">
        <f>IF(I17&lt;=2019,SUM(I83:K83)," ")</f>
        <v xml:space="preserve"> </v>
      </c>
      <c r="H253" s="254"/>
    </row>
    <row r="254" spans="2:11" x14ac:dyDescent="0.2">
      <c r="B254" s="59" t="s">
        <v>398</v>
      </c>
      <c r="C254" s="25" t="s">
        <v>626</v>
      </c>
      <c r="D254" s="25"/>
      <c r="E254" s="111" t="s">
        <v>752</v>
      </c>
      <c r="F254" s="206">
        <v>1778716</v>
      </c>
      <c r="G254" s="288" t="str">
        <f>IF(I17&lt;=2019,SUM(I82:K82)," ")</f>
        <v xml:space="preserve"> </v>
      </c>
      <c r="H254" s="254"/>
    </row>
    <row r="255" spans="2:11" x14ac:dyDescent="0.2">
      <c r="B255" s="59" t="s">
        <v>399</v>
      </c>
      <c r="C255" s="25" t="s">
        <v>477</v>
      </c>
      <c r="D255" s="25"/>
      <c r="E255" s="111" t="s">
        <v>753</v>
      </c>
      <c r="F255" s="206">
        <v>1778718</v>
      </c>
      <c r="G255" s="288" t="str">
        <f>IF(I17&lt;=2019,SUM(I84:K84)," ")</f>
        <v xml:space="preserve"> </v>
      </c>
      <c r="H255" s="254"/>
    </row>
    <row r="256" spans="2:11" ht="13.5" thickBot="1" x14ac:dyDescent="0.25">
      <c r="B256" s="59" t="s">
        <v>400</v>
      </c>
      <c r="C256" s="25" t="s">
        <v>478</v>
      </c>
      <c r="D256" s="25"/>
      <c r="E256" s="111" t="s">
        <v>754</v>
      </c>
      <c r="F256" s="241">
        <v>1778719</v>
      </c>
      <c r="G256" s="288" t="str">
        <f>IF(I17&lt;=2019,SUM(I85:K85)," ")</f>
        <v xml:space="preserve"> </v>
      </c>
      <c r="H256" s="254"/>
      <c r="K256" s="3" t="s">
        <v>1272</v>
      </c>
    </row>
    <row r="257" spans="2:9" ht="14.25" customHeight="1" thickBot="1" x14ac:dyDescent="0.25">
      <c r="B257" s="59" t="s">
        <v>401</v>
      </c>
      <c r="C257" s="25" t="s">
        <v>479</v>
      </c>
      <c r="D257" s="25"/>
      <c r="E257" s="113" t="s">
        <v>755</v>
      </c>
      <c r="F257" s="80" t="s">
        <v>250</v>
      </c>
      <c r="G257" s="287">
        <v>1778721</v>
      </c>
      <c r="H257" s="152"/>
      <c r="I257" s="284" t="str">
        <f>IF(I17&lt;=2019,G253-G254-G255+G256," ")</f>
        <v xml:space="preserve"> </v>
      </c>
    </row>
    <row r="258" spans="2:9" ht="14.45" customHeight="1" x14ac:dyDescent="0.2">
      <c r="B258" s="59" t="s">
        <v>402</v>
      </c>
      <c r="C258" s="27" t="s">
        <v>183</v>
      </c>
      <c r="D258" s="27"/>
      <c r="E258" s="113" t="s">
        <v>756</v>
      </c>
      <c r="F258" s="325">
        <v>1776740</v>
      </c>
      <c r="G258" s="80" t="s">
        <v>250</v>
      </c>
      <c r="H258" s="253"/>
      <c r="I258" s="289" t="str">
        <f>IF(I17&lt;=2019,+I252+I257, " ")</f>
        <v xml:space="preserve"> </v>
      </c>
    </row>
    <row r="259" spans="2:9" s="12" customFormat="1" x14ac:dyDescent="0.2">
      <c r="B259" s="60"/>
      <c r="C259" s="25"/>
      <c r="D259" s="25"/>
      <c r="E259" s="13"/>
      <c r="H259" s="235"/>
    </row>
    <row r="260" spans="2:9" x14ac:dyDescent="0.2">
      <c r="B260" s="58">
        <v>19</v>
      </c>
      <c r="C260" s="43" t="s">
        <v>196</v>
      </c>
      <c r="D260" s="43"/>
      <c r="E260" s="73"/>
      <c r="F260" s="115" t="s">
        <v>185</v>
      </c>
    </row>
    <row r="261" spans="2:9" x14ac:dyDescent="0.2">
      <c r="B261" s="62" t="s">
        <v>403</v>
      </c>
      <c r="C261" s="51"/>
      <c r="D261" s="51"/>
      <c r="E261" s="119" t="s">
        <v>757</v>
      </c>
      <c r="F261" s="120"/>
      <c r="G261" s="325">
        <v>1776756</v>
      </c>
      <c r="H261" s="254"/>
      <c r="I261" s="207">
        <f>IF(+I17&gt;=2020,SUM(I75:K75)," ")</f>
        <v>245</v>
      </c>
    </row>
    <row r="262" spans="2:9" s="12" customFormat="1" x14ac:dyDescent="0.2">
      <c r="B262" s="60"/>
      <c r="C262" s="25"/>
      <c r="D262" s="25"/>
      <c r="E262" s="13"/>
      <c r="F262" s="24"/>
      <c r="G262" s="24"/>
      <c r="H262" s="34"/>
    </row>
    <row r="263" spans="2:9" x14ac:dyDescent="0.2">
      <c r="B263" s="58">
        <v>20</v>
      </c>
      <c r="C263" s="42" t="s">
        <v>186</v>
      </c>
      <c r="D263" s="42"/>
      <c r="E263" s="74"/>
      <c r="F263" s="115" t="s">
        <v>185</v>
      </c>
      <c r="G263" s="38"/>
      <c r="H263" s="254"/>
    </row>
    <row r="264" spans="2:9" x14ac:dyDescent="0.2">
      <c r="B264" s="62" t="s">
        <v>404</v>
      </c>
      <c r="C264" s="25" t="s">
        <v>480</v>
      </c>
      <c r="D264" s="25"/>
      <c r="E264" s="113" t="s">
        <v>758</v>
      </c>
      <c r="F264" s="117"/>
      <c r="G264" s="206">
        <v>1778720</v>
      </c>
      <c r="H264" s="152"/>
      <c r="I264" s="275">
        <f>IF(I7&gt;=2020,SUM(I81:K81), " ")</f>
        <v>3000</v>
      </c>
    </row>
    <row r="265" spans="2:9" x14ac:dyDescent="0.2">
      <c r="B265" s="62" t="s">
        <v>405</v>
      </c>
      <c r="C265" s="25" t="s">
        <v>625</v>
      </c>
      <c r="D265" s="25"/>
      <c r="E265" s="111" t="s">
        <v>751</v>
      </c>
      <c r="F265" s="106">
        <v>1778717</v>
      </c>
      <c r="G265" s="288">
        <f>IF(I17&gt;=2020,SUM(I83:K83)," ")</f>
        <v>63500</v>
      </c>
      <c r="H265" s="254"/>
    </row>
    <row r="266" spans="2:9" x14ac:dyDescent="0.2">
      <c r="B266" s="62" t="s">
        <v>406</v>
      </c>
      <c r="C266" s="25" t="s">
        <v>626</v>
      </c>
      <c r="D266" s="25"/>
      <c r="E266" s="111" t="s">
        <v>752</v>
      </c>
      <c r="F266" s="106">
        <v>1778716</v>
      </c>
      <c r="G266" s="288">
        <f>IF(I17&gt;=2020,SUM(I82:K82)," ")</f>
        <v>65000</v>
      </c>
      <c r="H266" s="254"/>
    </row>
    <row r="267" spans="2:9" x14ac:dyDescent="0.2">
      <c r="B267" s="62" t="s">
        <v>407</v>
      </c>
      <c r="C267" s="25" t="s">
        <v>477</v>
      </c>
      <c r="D267" s="25"/>
      <c r="E267" s="111" t="s">
        <v>753</v>
      </c>
      <c r="F267" s="106">
        <v>1778718</v>
      </c>
      <c r="G267" s="288">
        <f>IF(I17&gt;=2020,SUM(I84:K84)," ")</f>
        <v>68000</v>
      </c>
      <c r="H267" s="254"/>
    </row>
    <row r="268" spans="2:9" ht="13.5" thickBot="1" x14ac:dyDescent="0.25">
      <c r="B268" s="62" t="s">
        <v>408</v>
      </c>
      <c r="C268" s="25" t="s">
        <v>478</v>
      </c>
      <c r="D268" s="25"/>
      <c r="E268" s="111" t="s">
        <v>754</v>
      </c>
      <c r="F268" s="112">
        <v>1778719</v>
      </c>
      <c r="G268" s="288">
        <f>IF(I17&gt;=2020,SUM(I85:K85)," ")</f>
        <v>4800</v>
      </c>
      <c r="H268" s="254"/>
    </row>
    <row r="269" spans="2:9" ht="14.25" customHeight="1" thickBot="1" x14ac:dyDescent="0.25">
      <c r="B269" s="62" t="s">
        <v>409</v>
      </c>
      <c r="C269" s="25" t="s">
        <v>554</v>
      </c>
      <c r="D269" s="25"/>
      <c r="E269" s="113" t="s">
        <v>759</v>
      </c>
      <c r="F269" s="80" t="s">
        <v>250</v>
      </c>
      <c r="G269" s="241">
        <v>1778721</v>
      </c>
      <c r="H269" s="152"/>
      <c r="I269" s="284">
        <f>IF(I17&gt;=2020,G265-G266-G267+G268," ")</f>
        <v>-64700</v>
      </c>
    </row>
    <row r="270" spans="2:9" x14ac:dyDescent="0.2">
      <c r="B270" s="62" t="s">
        <v>410</v>
      </c>
      <c r="C270" s="25" t="s">
        <v>489</v>
      </c>
      <c r="D270" s="25"/>
      <c r="E270" s="113" t="s">
        <v>760</v>
      </c>
      <c r="F270" s="325">
        <v>1776757</v>
      </c>
      <c r="G270" s="80" t="s">
        <v>250</v>
      </c>
      <c r="H270" s="253"/>
      <c r="I270" s="289">
        <f>IF(I17&gt;=2020,+I264+I269, " ")</f>
        <v>-61700</v>
      </c>
    </row>
    <row r="271" spans="2:9" x14ac:dyDescent="0.2">
      <c r="B271" s="61"/>
      <c r="C271" s="23"/>
      <c r="D271" s="23"/>
      <c r="E271" s="121"/>
      <c r="F271" s="114"/>
    </row>
    <row r="272" spans="2:9" x14ac:dyDescent="0.2">
      <c r="B272" s="58">
        <v>21</v>
      </c>
      <c r="C272" s="42" t="s">
        <v>189</v>
      </c>
      <c r="D272" s="42"/>
      <c r="E272" s="74"/>
      <c r="F272" s="115"/>
      <c r="G272" s="38"/>
      <c r="H272" s="254"/>
    </row>
    <row r="273" spans="2:9" x14ac:dyDescent="0.2">
      <c r="B273" s="62" t="s">
        <v>411</v>
      </c>
      <c r="C273" s="28" t="s">
        <v>539</v>
      </c>
      <c r="D273" s="28"/>
      <c r="E273" s="361" t="s">
        <v>761</v>
      </c>
      <c r="F273" s="361"/>
      <c r="G273" s="206" t="s">
        <v>60</v>
      </c>
      <c r="H273" s="152"/>
      <c r="I273" s="275">
        <f>SUM(I135:K135)+SUM(I137:K137)+SUM(I139:K139)+SUM(I141:K141)+SUM(I143:K143)</f>
        <v>12870</v>
      </c>
    </row>
    <row r="274" spans="2:9" s="12" customFormat="1" x14ac:dyDescent="0.2">
      <c r="B274" s="62"/>
      <c r="C274" s="17"/>
      <c r="D274" s="17"/>
      <c r="E274" s="361"/>
      <c r="F274" s="361"/>
      <c r="G274" s="24"/>
      <c r="H274" s="34"/>
    </row>
    <row r="275" spans="2:9" x14ac:dyDescent="0.2">
      <c r="B275" s="62" t="s">
        <v>412</v>
      </c>
      <c r="C275" s="25" t="s">
        <v>625</v>
      </c>
      <c r="D275" s="25"/>
      <c r="E275" s="164" t="s">
        <v>762</v>
      </c>
      <c r="F275" s="206" t="s">
        <v>227</v>
      </c>
      <c r="G275" s="288">
        <f>SUM(I128:K128)</f>
        <v>392000</v>
      </c>
      <c r="H275" s="254"/>
    </row>
    <row r="276" spans="2:9" x14ac:dyDescent="0.2">
      <c r="B276" s="62" t="s">
        <v>413</v>
      </c>
      <c r="C276" s="25" t="s">
        <v>626</v>
      </c>
      <c r="D276" s="25"/>
      <c r="E276" s="164" t="s">
        <v>763</v>
      </c>
      <c r="F276" s="206" t="s">
        <v>226</v>
      </c>
      <c r="G276" s="288">
        <f>SUM(I113:K113)</f>
        <v>331500</v>
      </c>
      <c r="H276" s="254"/>
    </row>
    <row r="277" spans="2:9" x14ac:dyDescent="0.2">
      <c r="B277" s="62" t="s">
        <v>414</v>
      </c>
      <c r="C277" s="34" t="s">
        <v>474</v>
      </c>
      <c r="D277" s="34"/>
      <c r="E277" s="164" t="s">
        <v>764</v>
      </c>
      <c r="F277" s="206" t="s">
        <v>228</v>
      </c>
      <c r="G277" s="288">
        <f>SUM(I118:K118)</f>
        <v>1072400</v>
      </c>
      <c r="H277" s="254"/>
    </row>
    <row r="278" spans="2:9" x14ac:dyDescent="0.2">
      <c r="B278" s="62" t="s">
        <v>415</v>
      </c>
      <c r="C278" s="34" t="s">
        <v>475</v>
      </c>
      <c r="D278" s="34"/>
      <c r="E278" s="164" t="s">
        <v>765</v>
      </c>
      <c r="F278" s="206" t="s">
        <v>229</v>
      </c>
      <c r="G278" s="288">
        <f>SUM(I123:K123)</f>
        <v>1011900</v>
      </c>
      <c r="H278" s="254"/>
    </row>
    <row r="279" spans="2:9" ht="13.5" thickBot="1" x14ac:dyDescent="0.25">
      <c r="B279" s="62" t="s">
        <v>416</v>
      </c>
      <c r="C279" s="81" t="s">
        <v>684</v>
      </c>
      <c r="D279" s="25"/>
      <c r="E279" s="164" t="s">
        <v>766</v>
      </c>
      <c r="F279" s="241" t="s">
        <v>675</v>
      </c>
      <c r="G279" s="201">
        <f>SUM(I131:K131)</f>
        <v>0</v>
      </c>
    </row>
    <row r="280" spans="2:9" ht="14.25" customHeight="1" thickBot="1" x14ac:dyDescent="0.25">
      <c r="B280" s="62" t="s">
        <v>417</v>
      </c>
      <c r="C280" s="25" t="s">
        <v>481</v>
      </c>
      <c r="D280" s="362" t="s">
        <v>767</v>
      </c>
      <c r="E280" s="362"/>
      <c r="F280" s="80" t="s">
        <v>250</v>
      </c>
      <c r="G280" s="287" t="s">
        <v>230</v>
      </c>
      <c r="H280" s="152"/>
      <c r="I280" s="284">
        <f>+G275-G276-G277+G278-G279</f>
        <v>0</v>
      </c>
    </row>
    <row r="281" spans="2:9" ht="14.25" customHeight="1" x14ac:dyDescent="0.2">
      <c r="B281" s="62" t="s">
        <v>705</v>
      </c>
      <c r="C281" s="33" t="s">
        <v>488</v>
      </c>
      <c r="D281" s="29"/>
      <c r="E281" s="166" t="s">
        <v>768</v>
      </c>
      <c r="F281" s="325" t="s">
        <v>1221</v>
      </c>
      <c r="G281" s="80" t="s">
        <v>250</v>
      </c>
      <c r="H281" s="253"/>
      <c r="I281" s="289">
        <f>+I273+I280</f>
        <v>12870</v>
      </c>
    </row>
    <row r="282" spans="2:9" s="7" customFormat="1" x14ac:dyDescent="0.2">
      <c r="B282" s="62"/>
      <c r="C282" s="30"/>
      <c r="D282" s="30"/>
      <c r="E282" s="123"/>
      <c r="F282" s="124"/>
      <c r="G282" s="125"/>
      <c r="H282" s="125"/>
    </row>
    <row r="283" spans="2:9" ht="14.25" customHeight="1" x14ac:dyDescent="0.2">
      <c r="B283" s="58">
        <v>22</v>
      </c>
      <c r="C283" s="42" t="s">
        <v>190</v>
      </c>
      <c r="D283" s="42"/>
      <c r="E283" s="74"/>
      <c r="F283" s="126"/>
      <c r="G283" s="127"/>
      <c r="H283" s="236"/>
    </row>
    <row r="284" spans="2:9" x14ac:dyDescent="0.2">
      <c r="B284" s="62" t="s">
        <v>418</v>
      </c>
      <c r="C284" s="25" t="s">
        <v>539</v>
      </c>
      <c r="D284" s="25"/>
      <c r="E284" s="1" t="s">
        <v>769</v>
      </c>
      <c r="F284" s="1"/>
      <c r="G284" s="206">
        <v>1777409</v>
      </c>
      <c r="H284" s="152"/>
      <c r="I284" s="275">
        <f>SUM(I168:K168)+SUM(I170:K170)+SUM(I172:K172)+SUM(I174:K174)+SUM(I176:K176)</f>
        <v>58225</v>
      </c>
    </row>
    <row r="285" spans="2:9" s="12" customFormat="1" x14ac:dyDescent="0.2">
      <c r="B285" s="62"/>
      <c r="C285" s="24"/>
      <c r="D285" s="24"/>
      <c r="E285" s="1"/>
      <c r="F285" s="1"/>
      <c r="H285" s="235"/>
    </row>
    <row r="286" spans="2:9" x14ac:dyDescent="0.2">
      <c r="B286" s="62" t="s">
        <v>419</v>
      </c>
      <c r="C286" s="25" t="s">
        <v>625</v>
      </c>
      <c r="D286" s="25"/>
      <c r="E286" s="329" t="s">
        <v>773</v>
      </c>
      <c r="F286" s="106">
        <v>1778753</v>
      </c>
      <c r="G286" s="288">
        <f>SUM(I161:K161)</f>
        <v>2990000</v>
      </c>
    </row>
    <row r="287" spans="2:9" x14ac:dyDescent="0.2">
      <c r="B287" s="62" t="s">
        <v>420</v>
      </c>
      <c r="C287" s="25" t="s">
        <v>626</v>
      </c>
      <c r="D287" s="25"/>
      <c r="E287" s="329" t="s">
        <v>771</v>
      </c>
      <c r="F287" s="106">
        <v>1778752</v>
      </c>
      <c r="G287" s="288">
        <f>SUM(I158:K158)</f>
        <v>2950000</v>
      </c>
    </row>
    <row r="288" spans="2:9" x14ac:dyDescent="0.2">
      <c r="B288" s="62" t="s">
        <v>421</v>
      </c>
      <c r="C288" s="25" t="s">
        <v>482</v>
      </c>
      <c r="D288" s="25"/>
      <c r="E288" s="329" t="s">
        <v>770</v>
      </c>
      <c r="F288" s="106">
        <v>1778754</v>
      </c>
      <c r="G288" s="288">
        <f>SUM(I159:K159)</f>
        <v>0</v>
      </c>
    </row>
    <row r="289" spans="2:10" x14ac:dyDescent="0.2">
      <c r="B289" s="62" t="s">
        <v>422</v>
      </c>
      <c r="C289" s="25" t="s">
        <v>483</v>
      </c>
      <c r="D289" s="25"/>
      <c r="E289" s="329" t="s">
        <v>772</v>
      </c>
      <c r="F289" s="106">
        <v>1778755</v>
      </c>
      <c r="G289" s="288">
        <f>SUM(I160:K160)</f>
        <v>0</v>
      </c>
    </row>
    <row r="290" spans="2:10" ht="13.5" thickBot="1" x14ac:dyDescent="0.25">
      <c r="B290" s="62" t="s">
        <v>423</v>
      </c>
      <c r="C290" s="81" t="s">
        <v>684</v>
      </c>
      <c r="D290" s="25"/>
      <c r="E290" s="164" t="s">
        <v>774</v>
      </c>
      <c r="F290" s="112">
        <v>1779147</v>
      </c>
      <c r="G290" s="201">
        <f>SUM(I164:K164)</f>
        <v>40000</v>
      </c>
    </row>
    <row r="291" spans="2:10" ht="14.25" customHeight="1" thickBot="1" x14ac:dyDescent="0.25">
      <c r="B291" s="62" t="s">
        <v>424</v>
      </c>
      <c r="C291" s="25" t="s">
        <v>481</v>
      </c>
      <c r="D291" s="362" t="s">
        <v>775</v>
      </c>
      <c r="E291" s="362"/>
      <c r="F291" s="80" t="s">
        <v>250</v>
      </c>
      <c r="G291" s="242">
        <v>1778756</v>
      </c>
      <c r="H291" s="224"/>
      <c r="I291" s="284">
        <f>+G286-G287-G288+G289-G290</f>
        <v>0</v>
      </c>
    </row>
    <row r="292" spans="2:10" ht="14.45" customHeight="1" x14ac:dyDescent="0.2">
      <c r="B292" s="62" t="s">
        <v>706</v>
      </c>
      <c r="C292" s="27" t="s">
        <v>555</v>
      </c>
      <c r="D292" s="27"/>
      <c r="E292" s="129" t="s">
        <v>776</v>
      </c>
      <c r="F292" s="325">
        <v>1776742</v>
      </c>
      <c r="G292" s="80" t="s">
        <v>250</v>
      </c>
      <c r="H292" s="253"/>
      <c r="I292" s="289">
        <f>+I284+I291</f>
        <v>58225</v>
      </c>
    </row>
    <row r="293" spans="2:10" s="12" customFormat="1" x14ac:dyDescent="0.2">
      <c r="B293" s="57"/>
      <c r="E293" s="13"/>
      <c r="H293" s="235"/>
    </row>
    <row r="294" spans="2:10" s="12" customFormat="1" ht="14.45" customHeight="1" x14ac:dyDescent="0.2">
      <c r="B294" s="58">
        <v>23</v>
      </c>
      <c r="C294" s="42" t="s">
        <v>191</v>
      </c>
      <c r="D294" s="42"/>
      <c r="E294" s="74"/>
      <c r="F294" s="42"/>
      <c r="H294" s="235"/>
    </row>
    <row r="295" spans="2:10" x14ac:dyDescent="0.2">
      <c r="B295" s="62" t="s">
        <v>425</v>
      </c>
      <c r="C295" s="25" t="s">
        <v>625</v>
      </c>
      <c r="D295" s="25"/>
      <c r="E295" s="13"/>
      <c r="F295" s="177" t="s">
        <v>777</v>
      </c>
      <c r="G295" s="243">
        <v>1778740</v>
      </c>
      <c r="H295" s="224"/>
      <c r="I295" s="288">
        <f>SUM(I183:J183)</f>
        <v>129000</v>
      </c>
    </row>
    <row r="296" spans="2:10" x14ac:dyDescent="0.2">
      <c r="B296" s="62" t="s">
        <v>426</v>
      </c>
      <c r="C296" s="25" t="s">
        <v>626</v>
      </c>
      <c r="D296" s="25"/>
      <c r="E296" s="13"/>
      <c r="F296" s="177" t="s">
        <v>778</v>
      </c>
      <c r="G296" s="243">
        <v>1778739</v>
      </c>
      <c r="H296" s="224"/>
      <c r="I296" s="288">
        <f>SUM(I182:J182)</f>
        <v>125000</v>
      </c>
    </row>
    <row r="297" spans="2:10" x14ac:dyDescent="0.2">
      <c r="B297" s="62" t="s">
        <v>427</v>
      </c>
      <c r="C297" s="34" t="s">
        <v>474</v>
      </c>
      <c r="D297" s="34"/>
      <c r="E297" s="13"/>
      <c r="F297" s="177" t="s">
        <v>779</v>
      </c>
      <c r="G297" s="243">
        <v>1778745</v>
      </c>
      <c r="H297" s="224"/>
      <c r="I297" s="288">
        <f>SUM(I184:J184)</f>
        <v>10800</v>
      </c>
    </row>
    <row r="298" spans="2:10" ht="13.5" thickBot="1" x14ac:dyDescent="0.25">
      <c r="B298" s="62" t="s">
        <v>428</v>
      </c>
      <c r="C298" s="32" t="s">
        <v>484</v>
      </c>
      <c r="D298" s="32"/>
      <c r="E298" s="13"/>
      <c r="F298" s="177" t="s">
        <v>780</v>
      </c>
      <c r="G298" s="242">
        <v>1778746</v>
      </c>
      <c r="H298" s="224"/>
      <c r="I298" s="288">
        <f>SUM(I185:J185)</f>
        <v>7800</v>
      </c>
    </row>
    <row r="299" spans="2:10" ht="14.45" customHeight="1" x14ac:dyDescent="0.2">
      <c r="B299" s="62" t="s">
        <v>429</v>
      </c>
      <c r="C299" s="27" t="s">
        <v>490</v>
      </c>
      <c r="D299" s="27"/>
      <c r="E299" s="13"/>
      <c r="F299" s="167" t="s">
        <v>781</v>
      </c>
      <c r="G299" s="80" t="s">
        <v>250</v>
      </c>
      <c r="H299" s="253"/>
      <c r="I299" s="325">
        <v>1776743</v>
      </c>
      <c r="J299" s="289">
        <f>+I295-I296-I297+I298</f>
        <v>1000</v>
      </c>
    </row>
    <row r="300" spans="2:10" s="8" customFormat="1" x14ac:dyDescent="0.2">
      <c r="B300" s="62"/>
      <c r="C300" s="31"/>
      <c r="D300" s="31"/>
      <c r="E300" s="133"/>
      <c r="F300" s="134"/>
    </row>
    <row r="301" spans="2:10" s="8" customFormat="1" x14ac:dyDescent="0.2">
      <c r="B301" s="58">
        <v>24</v>
      </c>
      <c r="C301" s="42" t="s">
        <v>192</v>
      </c>
      <c r="D301" s="42"/>
      <c r="E301" s="74"/>
      <c r="F301" s="42"/>
    </row>
    <row r="302" spans="2:10" x14ac:dyDescent="0.2">
      <c r="B302" s="62" t="s">
        <v>430</v>
      </c>
      <c r="C302" s="25" t="s">
        <v>625</v>
      </c>
      <c r="D302" s="25"/>
      <c r="E302" s="13"/>
      <c r="F302" s="322" t="s">
        <v>783</v>
      </c>
      <c r="G302" s="243">
        <v>1778747</v>
      </c>
      <c r="H302" s="224"/>
      <c r="I302" s="288">
        <f>SUM(I192:J192)</f>
        <v>56000</v>
      </c>
    </row>
    <row r="303" spans="2:10" x14ac:dyDescent="0.2">
      <c r="B303" s="62" t="s">
        <v>431</v>
      </c>
      <c r="C303" s="25" t="s">
        <v>626</v>
      </c>
      <c r="D303" s="25"/>
      <c r="E303" s="13"/>
      <c r="F303" s="322" t="s">
        <v>782</v>
      </c>
      <c r="G303" s="243">
        <v>1778715</v>
      </c>
      <c r="H303" s="224"/>
      <c r="I303" s="288">
        <f>SUM(I191:J191)</f>
        <v>54000</v>
      </c>
    </row>
    <row r="304" spans="2:10" x14ac:dyDescent="0.2">
      <c r="B304" s="62" t="s">
        <v>432</v>
      </c>
      <c r="C304" s="34" t="s">
        <v>474</v>
      </c>
      <c r="D304" s="34"/>
      <c r="E304" s="13"/>
      <c r="F304" s="322" t="s">
        <v>784</v>
      </c>
      <c r="G304" s="243">
        <v>1778750</v>
      </c>
      <c r="H304" s="224"/>
      <c r="I304" s="288">
        <f>SUM(I193:J193)</f>
        <v>4500</v>
      </c>
    </row>
    <row r="305" spans="2:10" ht="13.5" thickBot="1" x14ac:dyDescent="0.25">
      <c r="B305" s="62" t="s">
        <v>433</v>
      </c>
      <c r="C305" s="32" t="s">
        <v>484</v>
      </c>
      <c r="D305" s="32"/>
      <c r="E305" s="13"/>
      <c r="F305" s="322" t="s">
        <v>1208</v>
      </c>
      <c r="G305" s="242">
        <v>1778751</v>
      </c>
      <c r="H305" s="224"/>
      <c r="I305" s="288">
        <f>SUM(I194:J194)</f>
        <v>2500</v>
      </c>
    </row>
    <row r="306" spans="2:10" ht="14.45" customHeight="1" x14ac:dyDescent="0.2">
      <c r="B306" s="62" t="s">
        <v>434</v>
      </c>
      <c r="C306" s="33" t="s">
        <v>491</v>
      </c>
      <c r="D306" s="33"/>
      <c r="E306" s="13"/>
      <c r="F306" s="167" t="s">
        <v>785</v>
      </c>
      <c r="G306" s="80" t="s">
        <v>250</v>
      </c>
      <c r="H306" s="253"/>
      <c r="I306" s="325">
        <v>1776744</v>
      </c>
      <c r="J306" s="289">
        <f>+I302-I303-I304+I305</f>
        <v>0</v>
      </c>
    </row>
    <row r="307" spans="2:10" ht="14.45" customHeight="1" x14ac:dyDescent="0.2">
      <c r="C307" s="31"/>
      <c r="D307" s="31"/>
      <c r="E307" s="133"/>
      <c r="F307" s="134"/>
    </row>
    <row r="308" spans="2:10" ht="14.45" customHeight="1" x14ac:dyDescent="0.2">
      <c r="B308" s="58">
        <v>25</v>
      </c>
      <c r="C308" s="44" t="s">
        <v>193</v>
      </c>
      <c r="D308" s="44"/>
      <c r="E308" s="103"/>
      <c r="F308" s="44"/>
    </row>
    <row r="309" spans="2:10" s="12" customFormat="1" x14ac:dyDescent="0.2">
      <c r="B309" s="62" t="s">
        <v>435</v>
      </c>
      <c r="C309" s="34" t="s">
        <v>485</v>
      </c>
      <c r="D309" s="34"/>
      <c r="E309" s="167" t="s">
        <v>786</v>
      </c>
      <c r="G309" s="243" t="s">
        <v>245</v>
      </c>
      <c r="H309" s="224"/>
      <c r="I309" s="227">
        <f>SUM(I200:J200)</f>
        <v>1700</v>
      </c>
    </row>
    <row r="310" spans="2:10" x14ac:dyDescent="0.2">
      <c r="B310" s="62" t="s">
        <v>436</v>
      </c>
      <c r="C310" s="25" t="s">
        <v>625</v>
      </c>
      <c r="D310" s="25"/>
      <c r="E310" s="323" t="s">
        <v>1260</v>
      </c>
      <c r="F310" s="106" t="s">
        <v>209</v>
      </c>
      <c r="G310" s="227">
        <f>SUM(I202:J202)</f>
        <v>71000</v>
      </c>
    </row>
    <row r="311" spans="2:10" x14ac:dyDescent="0.2">
      <c r="B311" s="62" t="s">
        <v>437</v>
      </c>
      <c r="C311" s="25" t="s">
        <v>626</v>
      </c>
      <c r="D311" s="25"/>
      <c r="E311" s="323" t="s">
        <v>1261</v>
      </c>
      <c r="F311" s="106" t="s">
        <v>208</v>
      </c>
      <c r="G311" s="227">
        <f>SUM(I201:J201)</f>
        <v>69500</v>
      </c>
    </row>
    <row r="312" spans="2:10" x14ac:dyDescent="0.2">
      <c r="B312" s="62" t="s">
        <v>438</v>
      </c>
      <c r="C312" s="34" t="s">
        <v>474</v>
      </c>
      <c r="D312" s="34"/>
      <c r="E312" s="323" t="s">
        <v>1262</v>
      </c>
      <c r="F312" s="106" t="s">
        <v>210</v>
      </c>
      <c r="G312" s="227">
        <f>SUM(I203:J203)</f>
        <v>6000</v>
      </c>
    </row>
    <row r="313" spans="2:10" ht="13.5" thickBot="1" x14ac:dyDescent="0.25">
      <c r="B313" s="62" t="s">
        <v>439</v>
      </c>
      <c r="C313" s="34" t="s">
        <v>475</v>
      </c>
      <c r="D313" s="34"/>
      <c r="E313" s="323" t="s">
        <v>1263</v>
      </c>
      <c r="F313" s="112" t="s">
        <v>211</v>
      </c>
      <c r="G313" s="227">
        <f>SUM(I204:J204)</f>
        <v>6200</v>
      </c>
    </row>
    <row r="314" spans="2:10" ht="14.45" customHeight="1" thickBot="1" x14ac:dyDescent="0.25">
      <c r="B314" s="62" t="s">
        <v>440</v>
      </c>
      <c r="C314" s="34" t="s">
        <v>486</v>
      </c>
      <c r="D314" s="34"/>
      <c r="E314" s="167" t="s">
        <v>787</v>
      </c>
      <c r="F314" s="80" t="s">
        <v>250</v>
      </c>
      <c r="G314" s="241" t="s">
        <v>213</v>
      </c>
      <c r="H314" s="152"/>
      <c r="I314" s="227">
        <f>+G310-G311-G312+G313</f>
        <v>1700</v>
      </c>
    </row>
    <row r="315" spans="2:10" x14ac:dyDescent="0.2">
      <c r="B315" s="62" t="s">
        <v>441</v>
      </c>
      <c r="C315" s="27" t="s">
        <v>492</v>
      </c>
      <c r="D315" s="26"/>
      <c r="E315" s="178" t="s">
        <v>788</v>
      </c>
      <c r="F315" s="122"/>
      <c r="G315" s="80" t="s">
        <v>250</v>
      </c>
      <c r="H315" s="253"/>
      <c r="I315" s="325" t="s">
        <v>1223</v>
      </c>
      <c r="J315" s="289">
        <f>+I309+I314</f>
        <v>3400</v>
      </c>
    </row>
    <row r="316" spans="2:10" x14ac:dyDescent="0.2">
      <c r="E316" s="13"/>
    </row>
    <row r="317" spans="2:10" x14ac:dyDescent="0.2">
      <c r="B317" s="64">
        <v>26</v>
      </c>
      <c r="C317" s="47" t="s">
        <v>468</v>
      </c>
      <c r="D317" s="47"/>
      <c r="E317" s="136"/>
      <c r="F317" s="137"/>
      <c r="G317" s="137"/>
      <c r="H317" s="137"/>
      <c r="I317" s="137"/>
      <c r="J317" s="137"/>
    </row>
    <row r="318" spans="2:10" x14ac:dyDescent="0.2">
      <c r="B318" s="39" t="s">
        <v>462</v>
      </c>
      <c r="C318" s="180" t="s">
        <v>574</v>
      </c>
      <c r="D318" s="179" t="s">
        <v>789</v>
      </c>
      <c r="E318" s="3"/>
      <c r="G318" s="201">
        <f>+I237+I240+I249+IF(I258= " ",0,I258)+I281+I292+J299+J306+J315</f>
        <v>85960</v>
      </c>
    </row>
    <row r="319" spans="2:10" x14ac:dyDescent="0.2">
      <c r="C319" s="180" t="s">
        <v>575</v>
      </c>
      <c r="D319" s="179" t="s">
        <v>790</v>
      </c>
      <c r="E319" s="3"/>
      <c r="G319" s="201">
        <f>+I237+I240+I249+I261+I270+I281+I292+J299+J306+J315</f>
        <v>24505</v>
      </c>
      <c r="I319" s="325" t="s">
        <v>1218</v>
      </c>
      <c r="J319" s="289">
        <f>IF(I17&gt;=2020,G319,G318)</f>
        <v>24505</v>
      </c>
    </row>
    <row r="320" spans="2:10" s="38" customFormat="1" x14ac:dyDescent="0.25">
      <c r="B320" s="100" t="s">
        <v>627</v>
      </c>
      <c r="C320" s="138"/>
      <c r="D320" s="138"/>
      <c r="E320" s="139"/>
      <c r="F320" s="138"/>
      <c r="G320" s="138"/>
      <c r="H320" s="138"/>
      <c r="I320" s="138"/>
      <c r="J320" s="138"/>
    </row>
    <row r="321" spans="2:9" x14ac:dyDescent="0.2">
      <c r="C321" s="35"/>
      <c r="D321" s="35"/>
      <c r="E321" s="13"/>
    </row>
    <row r="322" spans="2:9" s="6" customFormat="1" ht="14.45" customHeight="1" x14ac:dyDescent="0.25">
      <c r="B322" s="58">
        <v>27</v>
      </c>
      <c r="C322" s="42" t="s">
        <v>494</v>
      </c>
      <c r="D322" s="42"/>
      <c r="E322" s="73"/>
      <c r="F322" s="65"/>
      <c r="H322" s="256"/>
    </row>
    <row r="323" spans="2:9" s="12" customFormat="1" ht="14.45" customHeight="1" x14ac:dyDescent="0.2">
      <c r="B323" s="39" t="s">
        <v>442</v>
      </c>
      <c r="C323" s="27" t="s">
        <v>561</v>
      </c>
      <c r="E323" s="140" t="s">
        <v>791</v>
      </c>
      <c r="F323" s="280" t="s">
        <v>641</v>
      </c>
      <c r="G323" s="283">
        <f>SUM(I210:J210)</f>
        <v>31000</v>
      </c>
      <c r="H323" s="235"/>
    </row>
    <row r="324" spans="2:9" s="12" customFormat="1" ht="14.45" customHeight="1" thickBot="1" x14ac:dyDescent="0.25">
      <c r="B324" s="39" t="s">
        <v>655</v>
      </c>
      <c r="C324" s="27" t="s">
        <v>663</v>
      </c>
      <c r="E324" s="140" t="s">
        <v>792</v>
      </c>
      <c r="F324" s="281" t="s">
        <v>643</v>
      </c>
      <c r="G324" s="227">
        <f>SUM(I211:J211)</f>
        <v>-300</v>
      </c>
      <c r="H324" s="235"/>
    </row>
    <row r="325" spans="2:9" s="11" customFormat="1" ht="14.45" customHeight="1" x14ac:dyDescent="0.25">
      <c r="B325" s="39" t="s">
        <v>656</v>
      </c>
      <c r="C325" s="27" t="s">
        <v>664</v>
      </c>
      <c r="D325" s="65"/>
      <c r="E325" s="140" t="s">
        <v>793</v>
      </c>
      <c r="F325" s="80" t="s">
        <v>250</v>
      </c>
      <c r="G325" s="282" t="s">
        <v>132</v>
      </c>
      <c r="H325" s="152"/>
      <c r="I325" s="277">
        <f>+G323-G324</f>
        <v>31300</v>
      </c>
    </row>
    <row r="326" spans="2:9" s="6" customFormat="1" ht="14.45" customHeight="1" x14ac:dyDescent="0.25">
      <c r="B326" s="58">
        <v>28</v>
      </c>
      <c r="C326" s="42" t="s">
        <v>495</v>
      </c>
      <c r="D326" s="42"/>
      <c r="E326" s="73"/>
      <c r="F326" s="65"/>
      <c r="H326" s="256"/>
    </row>
    <row r="327" spans="2:9" s="12" customFormat="1" ht="14.45" customHeight="1" x14ac:dyDescent="0.2">
      <c r="B327" s="39" t="s">
        <v>443</v>
      </c>
      <c r="C327" s="27" t="s">
        <v>561</v>
      </c>
      <c r="E327" s="140" t="s">
        <v>794</v>
      </c>
      <c r="F327" s="280">
        <v>1778897</v>
      </c>
      <c r="G327" s="283">
        <f>SUM(I217:J217)</f>
        <v>25000</v>
      </c>
      <c r="H327" s="235"/>
    </row>
    <row r="328" spans="2:9" s="12" customFormat="1" ht="14.45" customHeight="1" thickBot="1" x14ac:dyDescent="0.25">
      <c r="B328" s="39" t="s">
        <v>657</v>
      </c>
      <c r="C328" s="27" t="s">
        <v>663</v>
      </c>
      <c r="E328" s="140" t="s">
        <v>795</v>
      </c>
      <c r="F328" s="281">
        <v>1778898</v>
      </c>
      <c r="G328" s="227">
        <f>SUM(I218:J218)</f>
        <v>-125</v>
      </c>
      <c r="H328" s="235"/>
    </row>
    <row r="329" spans="2:9" s="6" customFormat="1" ht="14.45" customHeight="1" x14ac:dyDescent="0.25">
      <c r="B329" s="39" t="s">
        <v>658</v>
      </c>
      <c r="C329" s="27" t="s">
        <v>665</v>
      </c>
      <c r="D329" s="65"/>
      <c r="E329" s="140" t="s">
        <v>796</v>
      </c>
      <c r="F329" s="80" t="s">
        <v>250</v>
      </c>
      <c r="G329" s="282">
        <v>1776748</v>
      </c>
      <c r="H329" s="152"/>
      <c r="I329" s="277">
        <f>+G327-G328</f>
        <v>25125</v>
      </c>
    </row>
    <row r="330" spans="2:9" s="11" customFormat="1" ht="14.45" customHeight="1" x14ac:dyDescent="0.25">
      <c r="B330" s="58">
        <v>29</v>
      </c>
      <c r="C330" s="42" t="s">
        <v>493</v>
      </c>
      <c r="D330" s="43"/>
      <c r="E330" s="73"/>
      <c r="F330" s="65"/>
      <c r="H330" s="256"/>
    </row>
    <row r="331" spans="2:9" s="12" customFormat="1" ht="14.45" customHeight="1" x14ac:dyDescent="0.2">
      <c r="B331" s="39" t="s">
        <v>444</v>
      </c>
      <c r="C331" s="27" t="s">
        <v>561</v>
      </c>
      <c r="E331" s="140" t="s">
        <v>797</v>
      </c>
      <c r="F331" s="280" t="s">
        <v>645</v>
      </c>
      <c r="G331" s="283">
        <f>SUM(I224:J224)</f>
        <v>14849</v>
      </c>
      <c r="H331" s="235"/>
    </row>
    <row r="332" spans="2:9" s="12" customFormat="1" ht="14.45" customHeight="1" thickBot="1" x14ac:dyDescent="0.25">
      <c r="B332" s="39" t="s">
        <v>659</v>
      </c>
      <c r="C332" s="27" t="s">
        <v>663</v>
      </c>
      <c r="E332" s="140" t="s">
        <v>798</v>
      </c>
      <c r="F332" s="281" t="s">
        <v>647</v>
      </c>
      <c r="G332" s="227">
        <f>SUM(I225:J225)</f>
        <v>-161</v>
      </c>
      <c r="H332" s="235"/>
    </row>
    <row r="333" spans="2:9" s="6" customFormat="1" ht="14.45" customHeight="1" x14ac:dyDescent="0.25">
      <c r="B333" s="39" t="s">
        <v>660</v>
      </c>
      <c r="C333" s="27" t="s">
        <v>666</v>
      </c>
      <c r="D333" s="65"/>
      <c r="E333" s="140" t="s">
        <v>799</v>
      </c>
      <c r="F333" s="80" t="s">
        <v>250</v>
      </c>
      <c r="G333" s="282" t="s">
        <v>134</v>
      </c>
      <c r="H333" s="152"/>
      <c r="I333" s="277">
        <f>+G331-G332</f>
        <v>15010</v>
      </c>
    </row>
    <row r="334" spans="2:9" s="6" customFormat="1" ht="14.45" customHeight="1" x14ac:dyDescent="0.25">
      <c r="B334" s="58">
        <v>30</v>
      </c>
      <c r="C334" s="43" t="s">
        <v>496</v>
      </c>
      <c r="D334" s="43"/>
      <c r="E334" s="73"/>
      <c r="F334" s="65"/>
      <c r="H334" s="256"/>
    </row>
    <row r="335" spans="2:9" s="12" customFormat="1" ht="14.45" customHeight="1" x14ac:dyDescent="0.2">
      <c r="B335" s="39" t="s">
        <v>445</v>
      </c>
      <c r="C335" s="27" t="s">
        <v>561</v>
      </c>
      <c r="E335" s="140" t="s">
        <v>800</v>
      </c>
      <c r="F335" s="280">
        <v>1778901</v>
      </c>
      <c r="G335" s="227">
        <f>SUM(I231:J231)</f>
        <v>14492</v>
      </c>
      <c r="H335" s="235"/>
    </row>
    <row r="336" spans="2:9" s="12" customFormat="1" ht="14.45" customHeight="1" thickBot="1" x14ac:dyDescent="0.25">
      <c r="B336" s="39" t="s">
        <v>661</v>
      </c>
      <c r="C336" s="27" t="s">
        <v>663</v>
      </c>
      <c r="E336" s="140" t="s">
        <v>801</v>
      </c>
      <c r="F336" s="281">
        <v>1778902</v>
      </c>
      <c r="G336" s="227">
        <f>SUM(I232:J232)</f>
        <v>-275</v>
      </c>
      <c r="H336" s="235"/>
    </row>
    <row r="337" spans="2:9" x14ac:dyDescent="0.2">
      <c r="B337" s="39" t="s">
        <v>662</v>
      </c>
      <c r="C337" s="27" t="s">
        <v>667</v>
      </c>
      <c r="E337" s="140" t="s">
        <v>802</v>
      </c>
      <c r="F337" s="80" t="s">
        <v>250</v>
      </c>
      <c r="G337" s="282">
        <v>1776750</v>
      </c>
      <c r="H337" s="152"/>
      <c r="I337" s="279">
        <f>+G335-G336</f>
        <v>14767</v>
      </c>
    </row>
    <row r="338" spans="2:9" s="12" customFormat="1" x14ac:dyDescent="0.2">
      <c r="B338" s="46"/>
      <c r="E338" s="13"/>
      <c r="H338" s="235"/>
    </row>
    <row r="339" spans="2:9" x14ac:dyDescent="0.2">
      <c r="B339" s="63">
        <v>31</v>
      </c>
      <c r="C339" s="47" t="s">
        <v>470</v>
      </c>
      <c r="D339" s="47"/>
      <c r="E339" s="75"/>
      <c r="F339" s="183"/>
    </row>
    <row r="340" spans="2:9" ht="13.5" thickBot="1" x14ac:dyDescent="0.25">
      <c r="B340" s="39" t="s">
        <v>446</v>
      </c>
      <c r="E340" s="141"/>
      <c r="F340" s="170" t="s">
        <v>803</v>
      </c>
      <c r="G340" s="324" t="s">
        <v>1219</v>
      </c>
      <c r="I340" s="274">
        <f>+I325+I329+I333+I337</f>
        <v>86202</v>
      </c>
    </row>
    <row r="341" spans="2:9" s="12" customFormat="1" ht="13.5" thickTop="1" x14ac:dyDescent="0.2">
      <c r="B341" s="46"/>
      <c r="E341" s="13"/>
      <c r="F341" s="182"/>
      <c r="H341" s="235"/>
    </row>
    <row r="342" spans="2:9" s="38" customFormat="1" x14ac:dyDescent="0.25">
      <c r="B342" s="100" t="s">
        <v>463</v>
      </c>
      <c r="C342" s="101"/>
      <c r="D342" s="101"/>
      <c r="E342" s="139"/>
      <c r="F342" s="184"/>
      <c r="G342" s="138"/>
      <c r="H342" s="255"/>
    </row>
    <row r="343" spans="2:9" s="12" customFormat="1" x14ac:dyDescent="0.2">
      <c r="B343" s="46"/>
      <c r="E343" s="13"/>
      <c r="F343" s="182"/>
      <c r="H343" s="235"/>
    </row>
    <row r="344" spans="2:9" s="6" customFormat="1" x14ac:dyDescent="0.25">
      <c r="B344" s="58">
        <v>38</v>
      </c>
      <c r="C344" s="42" t="s">
        <v>628</v>
      </c>
      <c r="D344" s="42"/>
      <c r="E344" s="73"/>
      <c r="F344" s="181"/>
      <c r="G344" s="43"/>
      <c r="H344" s="65"/>
    </row>
    <row r="345" spans="2:9" s="45" customFormat="1" ht="13.5" thickBot="1" x14ac:dyDescent="0.25">
      <c r="B345" s="66" t="s">
        <v>552</v>
      </c>
      <c r="C345" s="143"/>
      <c r="E345" s="170" t="s">
        <v>804</v>
      </c>
      <c r="F345" s="324">
        <v>1778848</v>
      </c>
      <c r="G345" s="337">
        <f>IF((+J319-I340)&lt;=0,0,+J319-I340)</f>
        <v>0</v>
      </c>
      <c r="H345" s="3"/>
    </row>
    <row r="346" spans="2:9" ht="14.25" thickTop="1" thickBot="1" x14ac:dyDescent="0.25">
      <c r="B346" s="39" t="s">
        <v>630</v>
      </c>
      <c r="C346" s="12" t="s">
        <v>463</v>
      </c>
      <c r="D346" s="13"/>
      <c r="E346" s="172" t="s">
        <v>805</v>
      </c>
      <c r="G346" s="112">
        <v>1778847</v>
      </c>
      <c r="I346" s="345">
        <f>+G345</f>
        <v>0</v>
      </c>
    </row>
  </sheetData>
  <mergeCells count="4">
    <mergeCell ref="E284:F285"/>
    <mergeCell ref="E273:F274"/>
    <mergeCell ref="D280:E280"/>
    <mergeCell ref="D291:E291"/>
  </mergeCells>
  <pageMargins left="0.51181102362204722" right="0.31496062992125984" top="0.74803149606299213" bottom="0.74803149606299213" header="0.31496062992125984" footer="0.31496062992125984"/>
  <pageSetup paperSize="9" scale="85" orientation="portrait" r:id="rId1"/>
  <headerFooter>
    <oddHeader>&amp;L&amp;F</oddHeader>
    <oddFooter>&amp;L&amp;A&amp;RPagina &amp;P van &amp;N</oddFooter>
  </headerFooter>
  <rowBreaks count="6" manualBreakCount="6">
    <brk id="40" min="1" max="7" man="1"/>
    <brk id="86" min="1" max="7" man="1"/>
    <brk id="144" min="1" max="7" man="1"/>
    <brk id="205" min="1" max="7" man="1"/>
    <brk id="233" min="1" max="7" man="1"/>
    <brk id="293" min="1" max="7" man="1"/>
  </rowBreaks>
  <ignoredErrors>
    <ignoredError sqref="I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90351-B440-4AD9-AE63-D1D44984169D}">
  <dimension ref="A1:AE413"/>
  <sheetViews>
    <sheetView topLeftCell="A249" workbookViewId="0">
      <selection activeCell="P263" sqref="P263"/>
    </sheetView>
  </sheetViews>
  <sheetFormatPr defaultRowHeight="15" x14ac:dyDescent="0.25"/>
  <cols>
    <col min="16" max="18" width="24.5703125" bestFit="1" customWidth="1"/>
  </cols>
  <sheetData>
    <row r="1" spans="1:16" x14ac:dyDescent="0.25">
      <c r="A1" t="s">
        <v>843</v>
      </c>
      <c r="B1" t="s">
        <v>844</v>
      </c>
      <c r="C1" t="s">
        <v>845</v>
      </c>
      <c r="D1" t="s">
        <v>846</v>
      </c>
      <c r="E1" t="s">
        <v>847</v>
      </c>
      <c r="F1" t="s">
        <v>848</v>
      </c>
      <c r="G1" t="s">
        <v>849</v>
      </c>
      <c r="H1" t="s">
        <v>850</v>
      </c>
      <c r="I1" t="s">
        <v>851</v>
      </c>
      <c r="J1" t="s">
        <v>852</v>
      </c>
      <c r="K1" t="s">
        <v>853</v>
      </c>
      <c r="L1" t="s">
        <v>854</v>
      </c>
      <c r="M1" t="s">
        <v>855</v>
      </c>
      <c r="N1" t="s">
        <v>856</v>
      </c>
      <c r="O1" t="s">
        <v>857</v>
      </c>
    </row>
    <row r="2" spans="1:16" x14ac:dyDescent="0.25">
      <c r="B2" t="s">
        <v>858</v>
      </c>
      <c r="C2" t="s">
        <v>859</v>
      </c>
    </row>
    <row r="3" spans="1:16" x14ac:dyDescent="0.25">
      <c r="B3" t="s">
        <v>860</v>
      </c>
      <c r="C3" t="s">
        <v>861</v>
      </c>
    </row>
    <row r="4" spans="1:16" x14ac:dyDescent="0.25">
      <c r="C4" t="s">
        <v>862</v>
      </c>
    </row>
    <row r="5" spans="1:16" x14ac:dyDescent="0.25">
      <c r="A5">
        <v>1</v>
      </c>
      <c r="B5">
        <v>1619743</v>
      </c>
      <c r="C5" t="s">
        <v>863</v>
      </c>
      <c r="D5">
        <v>1</v>
      </c>
    </row>
    <row r="6" spans="1:16" x14ac:dyDescent="0.25">
      <c r="A6">
        <v>2</v>
      </c>
      <c r="B6">
        <v>502271</v>
      </c>
      <c r="C6" t="s">
        <v>0</v>
      </c>
      <c r="D6">
        <v>1</v>
      </c>
    </row>
    <row r="7" spans="1:16" x14ac:dyDescent="0.25">
      <c r="A7">
        <v>3</v>
      </c>
      <c r="E7">
        <v>1751795</v>
      </c>
      <c r="F7" t="s">
        <v>864</v>
      </c>
      <c r="K7" t="s">
        <v>865</v>
      </c>
      <c r="M7" t="s">
        <v>866</v>
      </c>
    </row>
    <row r="8" spans="1:16" x14ac:dyDescent="0.25">
      <c r="A8">
        <v>3</v>
      </c>
      <c r="E8">
        <v>117242</v>
      </c>
      <c r="F8" t="s">
        <v>867</v>
      </c>
      <c r="K8" t="s">
        <v>868</v>
      </c>
      <c r="M8" t="s">
        <v>869</v>
      </c>
    </row>
    <row r="9" spans="1:16" x14ac:dyDescent="0.25">
      <c r="A9">
        <v>3</v>
      </c>
      <c r="E9">
        <v>117241</v>
      </c>
      <c r="F9" t="s">
        <v>870</v>
      </c>
      <c r="K9" t="s">
        <v>871</v>
      </c>
      <c r="L9" t="s">
        <v>872</v>
      </c>
      <c r="M9" t="s">
        <v>869</v>
      </c>
    </row>
    <row r="10" spans="1:16" x14ac:dyDescent="0.25">
      <c r="A10">
        <v>3</v>
      </c>
      <c r="E10">
        <v>1751796</v>
      </c>
      <c r="F10" t="s">
        <v>873</v>
      </c>
      <c r="K10" t="s">
        <v>874</v>
      </c>
      <c r="M10" t="s">
        <v>869</v>
      </c>
    </row>
    <row r="11" spans="1:16" x14ac:dyDescent="0.25">
      <c r="A11">
        <v>3</v>
      </c>
      <c r="E11">
        <v>507555</v>
      </c>
      <c r="F11" t="s">
        <v>875</v>
      </c>
      <c r="K11" t="s">
        <v>876</v>
      </c>
      <c r="M11" t="s">
        <v>869</v>
      </c>
      <c r="O11" t="s">
        <v>877</v>
      </c>
      <c r="P11" s="302">
        <f>+BNLPL02!I8</f>
        <v>781015388</v>
      </c>
    </row>
    <row r="12" spans="1:16" x14ac:dyDescent="0.25">
      <c r="A12">
        <v>3</v>
      </c>
      <c r="E12">
        <v>507549</v>
      </c>
      <c r="F12" t="s">
        <v>878</v>
      </c>
      <c r="K12" t="s">
        <v>879</v>
      </c>
      <c r="M12" t="s">
        <v>869</v>
      </c>
    </row>
    <row r="13" spans="1:16" x14ac:dyDescent="0.25">
      <c r="I13">
        <v>67</v>
      </c>
      <c r="J13" t="s">
        <v>880</v>
      </c>
      <c r="O13" t="s">
        <v>877</v>
      </c>
      <c r="P13" s="302">
        <v>67</v>
      </c>
    </row>
    <row r="14" spans="1:16" x14ac:dyDescent="0.25">
      <c r="A14">
        <v>3</v>
      </c>
      <c r="E14">
        <v>507548</v>
      </c>
      <c r="F14" t="s">
        <v>881</v>
      </c>
      <c r="K14" t="s">
        <v>868</v>
      </c>
      <c r="M14" t="s">
        <v>869</v>
      </c>
    </row>
    <row r="15" spans="1:16" x14ac:dyDescent="0.25">
      <c r="I15">
        <v>1</v>
      </c>
      <c r="J15" t="s">
        <v>882</v>
      </c>
      <c r="O15" t="s">
        <v>877</v>
      </c>
      <c r="P15" s="302">
        <v>1</v>
      </c>
    </row>
    <row r="16" spans="1:16" x14ac:dyDescent="0.25">
      <c r="A16">
        <v>3</v>
      </c>
      <c r="E16">
        <v>507547</v>
      </c>
      <c r="F16" t="s">
        <v>1</v>
      </c>
      <c r="K16" t="s">
        <v>883</v>
      </c>
      <c r="L16" t="s">
        <v>884</v>
      </c>
      <c r="M16" t="s">
        <v>869</v>
      </c>
      <c r="O16" t="s">
        <v>877</v>
      </c>
      <c r="P16" s="302">
        <f>+BNLPL02!I17</f>
        <v>2020</v>
      </c>
    </row>
    <row r="17" spans="1:16" x14ac:dyDescent="0.25">
      <c r="A17">
        <v>3</v>
      </c>
      <c r="E17">
        <v>1776767</v>
      </c>
      <c r="F17" t="s">
        <v>2</v>
      </c>
      <c r="K17" t="s">
        <v>868</v>
      </c>
      <c r="M17" t="s">
        <v>869</v>
      </c>
      <c r="N17" t="s">
        <v>885</v>
      </c>
    </row>
    <row r="18" spans="1:16" x14ac:dyDescent="0.25">
      <c r="I18">
        <v>1</v>
      </c>
      <c r="J18" t="s">
        <v>886</v>
      </c>
      <c r="O18" t="s">
        <v>877</v>
      </c>
      <c r="P18" s="302">
        <f>+BNLPL02!I18</f>
        <v>1</v>
      </c>
    </row>
    <row r="19" spans="1:16" x14ac:dyDescent="0.25">
      <c r="I19">
        <v>2</v>
      </c>
      <c r="J19" t="s">
        <v>887</v>
      </c>
      <c r="O19" t="s">
        <v>877</v>
      </c>
    </row>
    <row r="20" spans="1:16" x14ac:dyDescent="0.25">
      <c r="I20">
        <v>3</v>
      </c>
      <c r="J20" t="s">
        <v>888</v>
      </c>
      <c r="O20" t="s">
        <v>877</v>
      </c>
    </row>
    <row r="21" spans="1:16" x14ac:dyDescent="0.25">
      <c r="A21">
        <v>3</v>
      </c>
      <c r="E21">
        <v>1761044</v>
      </c>
      <c r="F21" t="s">
        <v>889</v>
      </c>
      <c r="K21" t="s">
        <v>871</v>
      </c>
      <c r="L21" t="s">
        <v>872</v>
      </c>
      <c r="M21" t="s">
        <v>869</v>
      </c>
    </row>
    <row r="22" spans="1:16" x14ac:dyDescent="0.25">
      <c r="G22" t="s">
        <v>890</v>
      </c>
      <c r="H22" t="s">
        <v>891</v>
      </c>
    </row>
    <row r="23" spans="1:16" x14ac:dyDescent="0.25">
      <c r="G23" t="s">
        <v>892</v>
      </c>
      <c r="H23" t="s">
        <v>893</v>
      </c>
    </row>
    <row r="24" spans="1:16" x14ac:dyDescent="0.25">
      <c r="A24">
        <v>3</v>
      </c>
      <c r="E24">
        <v>507545</v>
      </c>
      <c r="F24" t="s">
        <v>3</v>
      </c>
      <c r="K24" t="s">
        <v>894</v>
      </c>
      <c r="M24" t="s">
        <v>869</v>
      </c>
      <c r="O24" t="s">
        <v>877</v>
      </c>
      <c r="P24" s="315" t="str">
        <f>+BNLPL02!I31</f>
        <v>IBOA</v>
      </c>
    </row>
    <row r="25" spans="1:16" x14ac:dyDescent="0.25">
      <c r="A25">
        <v>3</v>
      </c>
      <c r="E25">
        <v>643973</v>
      </c>
      <c r="F25" t="s">
        <v>4</v>
      </c>
      <c r="K25" t="s">
        <v>896</v>
      </c>
      <c r="M25" t="s">
        <v>869</v>
      </c>
      <c r="O25" t="s">
        <v>897</v>
      </c>
      <c r="P25" s="315" t="str">
        <f>+BNLPL02!I32</f>
        <v>SWO12345</v>
      </c>
    </row>
    <row r="26" spans="1:16" x14ac:dyDescent="0.25">
      <c r="A26">
        <v>3</v>
      </c>
      <c r="E26">
        <v>643974</v>
      </c>
      <c r="F26" t="s">
        <v>5</v>
      </c>
      <c r="K26" t="s">
        <v>899</v>
      </c>
      <c r="M26" t="s">
        <v>869</v>
      </c>
      <c r="O26" t="s">
        <v>877</v>
      </c>
      <c r="P26" s="315" t="str">
        <f>+BNLPL02!I33</f>
        <v>OLAV-OWR</v>
      </c>
    </row>
    <row r="27" spans="1:16" x14ac:dyDescent="0.25">
      <c r="A27">
        <v>3</v>
      </c>
      <c r="E27">
        <v>643975</v>
      </c>
      <c r="F27" t="s">
        <v>6</v>
      </c>
      <c r="K27" t="s">
        <v>900</v>
      </c>
      <c r="M27" t="s">
        <v>869</v>
      </c>
      <c r="O27" t="s">
        <v>877</v>
      </c>
      <c r="P27" s="315" t="str">
        <f>+BNLPL02!I34</f>
        <v>2020.1.34.42</v>
      </c>
    </row>
    <row r="28" spans="1:16" x14ac:dyDescent="0.25">
      <c r="A28">
        <v>3</v>
      </c>
      <c r="E28">
        <v>625821</v>
      </c>
      <c r="F28" t="s">
        <v>901</v>
      </c>
      <c r="K28" t="s">
        <v>902</v>
      </c>
      <c r="M28" t="s">
        <v>869</v>
      </c>
      <c r="O28" t="s">
        <v>897</v>
      </c>
      <c r="P28" s="315" t="str">
        <f>+BNLPL02!I4</f>
        <v>DE</v>
      </c>
    </row>
    <row r="29" spans="1:16" x14ac:dyDescent="0.25">
      <c r="A29">
        <v>3</v>
      </c>
      <c r="E29">
        <v>625822</v>
      </c>
      <c r="F29" t="s">
        <v>903</v>
      </c>
      <c r="K29" t="s">
        <v>902</v>
      </c>
      <c r="M29" t="s">
        <v>869</v>
      </c>
      <c r="O29" t="s">
        <v>897</v>
      </c>
      <c r="P29" s="315">
        <f>+BNLPL02!I5</f>
        <v>0</v>
      </c>
    </row>
    <row r="30" spans="1:16" x14ac:dyDescent="0.25">
      <c r="A30">
        <v>3</v>
      </c>
      <c r="E30">
        <v>625823</v>
      </c>
      <c r="F30" t="s">
        <v>904</v>
      </c>
      <c r="K30" t="s">
        <v>905</v>
      </c>
      <c r="M30" t="s">
        <v>869</v>
      </c>
      <c r="O30" t="s">
        <v>897</v>
      </c>
      <c r="P30" s="315" t="str">
        <f>+BNLPL02!I6</f>
        <v>Belastingplichtige</v>
      </c>
    </row>
    <row r="31" spans="1:16" x14ac:dyDescent="0.25">
      <c r="A31">
        <v>3</v>
      </c>
      <c r="E31">
        <v>507554</v>
      </c>
      <c r="F31" t="s">
        <v>906</v>
      </c>
      <c r="K31" t="s">
        <v>871</v>
      </c>
      <c r="L31" t="s">
        <v>907</v>
      </c>
      <c r="M31" t="s">
        <v>869</v>
      </c>
      <c r="O31" t="s">
        <v>877</v>
      </c>
      <c r="P31" s="315" t="str">
        <f>+BNLPL02!I7</f>
        <v>1965-09-01</v>
      </c>
    </row>
    <row r="32" spans="1:16" x14ac:dyDescent="0.25">
      <c r="A32">
        <v>3</v>
      </c>
      <c r="E32">
        <v>507563</v>
      </c>
      <c r="F32" t="s">
        <v>908</v>
      </c>
      <c r="K32" t="s">
        <v>909</v>
      </c>
      <c r="M32" t="s">
        <v>869</v>
      </c>
      <c r="O32" t="s">
        <v>897</v>
      </c>
      <c r="P32" s="315" t="str">
        <f>+BNLPL02!I11</f>
        <v>0555281888</v>
      </c>
    </row>
    <row r="33" spans="1:16" x14ac:dyDescent="0.25">
      <c r="A33">
        <v>3</v>
      </c>
      <c r="E33">
        <v>513582</v>
      </c>
      <c r="F33" t="s">
        <v>910</v>
      </c>
      <c r="K33" t="s">
        <v>911</v>
      </c>
      <c r="M33" t="s">
        <v>869</v>
      </c>
      <c r="N33" t="s">
        <v>912</v>
      </c>
    </row>
    <row r="34" spans="1:16" x14ac:dyDescent="0.25">
      <c r="A34">
        <v>3</v>
      </c>
      <c r="E34">
        <v>513585</v>
      </c>
      <c r="F34" t="s">
        <v>913</v>
      </c>
      <c r="K34" t="s">
        <v>914</v>
      </c>
      <c r="M34" t="s">
        <v>869</v>
      </c>
      <c r="N34" t="s">
        <v>912</v>
      </c>
    </row>
    <row r="35" spans="1:16" x14ac:dyDescent="0.25">
      <c r="A35">
        <v>3</v>
      </c>
      <c r="E35">
        <v>748906</v>
      </c>
      <c r="F35" t="s">
        <v>915</v>
      </c>
      <c r="K35" t="s">
        <v>916</v>
      </c>
      <c r="M35" t="s">
        <v>869</v>
      </c>
      <c r="N35" t="s">
        <v>912</v>
      </c>
    </row>
    <row r="36" spans="1:16" x14ac:dyDescent="0.25">
      <c r="A36">
        <v>3</v>
      </c>
      <c r="E36">
        <v>748907</v>
      </c>
      <c r="F36" t="s">
        <v>917</v>
      </c>
      <c r="K36" t="s">
        <v>918</v>
      </c>
      <c r="M36" t="s">
        <v>869</v>
      </c>
      <c r="N36" t="s">
        <v>912</v>
      </c>
    </row>
    <row r="37" spans="1:16" x14ac:dyDescent="0.25">
      <c r="A37">
        <v>3</v>
      </c>
      <c r="E37">
        <v>117274</v>
      </c>
      <c r="F37" t="s">
        <v>919</v>
      </c>
      <c r="K37" t="s">
        <v>876</v>
      </c>
      <c r="M37" t="s">
        <v>869</v>
      </c>
      <c r="O37" t="s">
        <v>897</v>
      </c>
      <c r="P37" s="315">
        <f>+BNLPL02!I14</f>
        <v>781024730</v>
      </c>
    </row>
    <row r="38" spans="1:16" x14ac:dyDescent="0.25">
      <c r="A38">
        <v>3</v>
      </c>
      <c r="E38">
        <v>1776761</v>
      </c>
      <c r="F38" t="s">
        <v>920</v>
      </c>
      <c r="K38" t="s">
        <v>921</v>
      </c>
      <c r="M38" t="s">
        <v>866</v>
      </c>
    </row>
    <row r="39" spans="1:16" x14ac:dyDescent="0.25">
      <c r="A39">
        <v>3</v>
      </c>
      <c r="E39">
        <v>1751798</v>
      </c>
      <c r="F39" t="s">
        <v>922</v>
      </c>
      <c r="K39" t="s">
        <v>923</v>
      </c>
      <c r="M39" t="s">
        <v>866</v>
      </c>
    </row>
    <row r="40" spans="1:16" x14ac:dyDescent="0.25">
      <c r="I40" t="s">
        <v>8</v>
      </c>
      <c r="J40" t="s">
        <v>924</v>
      </c>
    </row>
    <row r="41" spans="1:16" x14ac:dyDescent="0.25">
      <c r="I41" t="s">
        <v>9</v>
      </c>
      <c r="J41" t="s">
        <v>925</v>
      </c>
    </row>
    <row r="42" spans="1:16" x14ac:dyDescent="0.25">
      <c r="A42">
        <v>3</v>
      </c>
      <c r="E42">
        <v>1751799</v>
      </c>
      <c r="F42" t="s">
        <v>926</v>
      </c>
      <c r="K42" t="s">
        <v>923</v>
      </c>
      <c r="M42" t="s">
        <v>866</v>
      </c>
    </row>
    <row r="43" spans="1:16" x14ac:dyDescent="0.25">
      <c r="I43" t="s">
        <v>8</v>
      </c>
      <c r="J43" t="s">
        <v>924</v>
      </c>
    </row>
    <row r="44" spans="1:16" x14ac:dyDescent="0.25">
      <c r="I44" t="s">
        <v>9</v>
      </c>
      <c r="J44" t="s">
        <v>925</v>
      </c>
    </row>
    <row r="45" spans="1:16" x14ac:dyDescent="0.25">
      <c r="A45">
        <v>3</v>
      </c>
      <c r="B45">
        <v>1614263</v>
      </c>
      <c r="C45" t="s">
        <v>927</v>
      </c>
    </row>
    <row r="46" spans="1:16" x14ac:dyDescent="0.25">
      <c r="A46">
        <v>4</v>
      </c>
      <c r="E46">
        <v>1751797</v>
      </c>
      <c r="F46" t="s">
        <v>928</v>
      </c>
      <c r="K46" t="s">
        <v>929</v>
      </c>
      <c r="M46" t="s">
        <v>866</v>
      </c>
    </row>
    <row r="47" spans="1:16" x14ac:dyDescent="0.25">
      <c r="A47">
        <v>3</v>
      </c>
      <c r="B47">
        <v>607636</v>
      </c>
      <c r="C47" t="s">
        <v>930</v>
      </c>
      <c r="D47">
        <v>1</v>
      </c>
    </row>
    <row r="48" spans="1:16" x14ac:dyDescent="0.25">
      <c r="A48">
        <v>4</v>
      </c>
      <c r="E48">
        <v>507560</v>
      </c>
      <c r="F48" t="s">
        <v>10</v>
      </c>
      <c r="K48" t="s">
        <v>931</v>
      </c>
      <c r="M48" t="s">
        <v>869</v>
      </c>
      <c r="O48" t="s">
        <v>897</v>
      </c>
      <c r="P48" s="315">
        <f>+BNLPL02!I21</f>
        <v>123456</v>
      </c>
    </row>
    <row r="49" spans="1:16" x14ac:dyDescent="0.25">
      <c r="A49">
        <v>4</v>
      </c>
      <c r="E49">
        <v>625818</v>
      </c>
      <c r="F49" t="s">
        <v>11</v>
      </c>
      <c r="K49" t="s">
        <v>902</v>
      </c>
      <c r="M49" t="s">
        <v>869</v>
      </c>
      <c r="O49" t="s">
        <v>897</v>
      </c>
      <c r="P49" s="315" t="str">
        <f>+BNLPL02!I22</f>
        <v>C</v>
      </c>
    </row>
    <row r="50" spans="1:16" x14ac:dyDescent="0.25">
      <c r="A50">
        <v>4</v>
      </c>
      <c r="E50">
        <v>625819</v>
      </c>
      <c r="F50" t="s">
        <v>12</v>
      </c>
      <c r="K50" t="s">
        <v>902</v>
      </c>
      <c r="M50" t="s">
        <v>869</v>
      </c>
      <c r="O50" t="s">
        <v>897</v>
      </c>
      <c r="P50" s="315" t="str">
        <f>+BNLPL02!I23</f>
        <v>DE</v>
      </c>
    </row>
    <row r="51" spans="1:16" x14ac:dyDescent="0.25">
      <c r="A51">
        <v>4</v>
      </c>
      <c r="E51">
        <v>625820</v>
      </c>
      <c r="F51" t="s">
        <v>13</v>
      </c>
      <c r="K51" t="s">
        <v>905</v>
      </c>
      <c r="M51" t="s">
        <v>869</v>
      </c>
      <c r="O51" t="s">
        <v>897</v>
      </c>
      <c r="P51" s="315" t="str">
        <f>+BNLPL02!I24</f>
        <v>CONSULENT</v>
      </c>
    </row>
    <row r="52" spans="1:16" x14ac:dyDescent="0.25">
      <c r="A52">
        <v>4</v>
      </c>
      <c r="E52">
        <v>520169</v>
      </c>
      <c r="F52" t="s">
        <v>14</v>
      </c>
      <c r="K52" t="s">
        <v>909</v>
      </c>
      <c r="M52" t="s">
        <v>869</v>
      </c>
      <c r="O52" t="s">
        <v>897</v>
      </c>
      <c r="P52" s="315">
        <f>+BNLPL02!I25</f>
        <v>888</v>
      </c>
    </row>
    <row r="53" spans="1:16" x14ac:dyDescent="0.25">
      <c r="A53">
        <v>4</v>
      </c>
      <c r="E53">
        <v>1777413</v>
      </c>
      <c r="F53" t="s">
        <v>932</v>
      </c>
      <c r="K53" t="s">
        <v>923</v>
      </c>
      <c r="M53" t="s">
        <v>933</v>
      </c>
    </row>
    <row r="54" spans="1:16" x14ac:dyDescent="0.25">
      <c r="I54" t="s">
        <v>8</v>
      </c>
      <c r="J54" t="s">
        <v>924</v>
      </c>
      <c r="O54" t="s">
        <v>897</v>
      </c>
      <c r="P54" s="315" t="str">
        <f>+BNLPL02!I27</f>
        <v>true</v>
      </c>
    </row>
    <row r="55" spans="1:16" x14ac:dyDescent="0.25">
      <c r="I55" t="s">
        <v>9</v>
      </c>
      <c r="J55" t="s">
        <v>925</v>
      </c>
      <c r="O55" t="s">
        <v>897</v>
      </c>
      <c r="P55" s="315"/>
    </row>
    <row r="56" spans="1:16" x14ac:dyDescent="0.25">
      <c r="A56">
        <v>3</v>
      </c>
      <c r="B56">
        <v>502272</v>
      </c>
      <c r="C56" t="s">
        <v>934</v>
      </c>
    </row>
    <row r="57" spans="1:16" x14ac:dyDescent="0.25">
      <c r="A57">
        <v>4</v>
      </c>
      <c r="E57">
        <v>507565</v>
      </c>
      <c r="F57" t="s">
        <v>935</v>
      </c>
      <c r="K57" t="s">
        <v>871</v>
      </c>
      <c r="L57" t="s">
        <v>872</v>
      </c>
      <c r="M57" t="s">
        <v>869</v>
      </c>
      <c r="N57" t="s">
        <v>912</v>
      </c>
    </row>
    <row r="58" spans="1:16" x14ac:dyDescent="0.25">
      <c r="A58">
        <v>4</v>
      </c>
      <c r="E58">
        <v>507566</v>
      </c>
      <c r="F58" t="s">
        <v>936</v>
      </c>
      <c r="K58" t="s">
        <v>937</v>
      </c>
      <c r="M58" t="s">
        <v>869</v>
      </c>
      <c r="N58" t="s">
        <v>912</v>
      </c>
    </row>
    <row r="59" spans="1:16" x14ac:dyDescent="0.25">
      <c r="A59">
        <v>4</v>
      </c>
      <c r="E59">
        <v>1779106</v>
      </c>
      <c r="F59" t="s">
        <v>938</v>
      </c>
      <c r="K59" t="s">
        <v>871</v>
      </c>
      <c r="L59" t="s">
        <v>872</v>
      </c>
      <c r="M59" t="s">
        <v>869</v>
      </c>
      <c r="N59" t="s">
        <v>939</v>
      </c>
    </row>
    <row r="60" spans="1:16" x14ac:dyDescent="0.25">
      <c r="A60">
        <v>4</v>
      </c>
      <c r="E60">
        <v>507567</v>
      </c>
      <c r="F60" t="s">
        <v>940</v>
      </c>
      <c r="K60" t="s">
        <v>937</v>
      </c>
      <c r="M60" t="s">
        <v>869</v>
      </c>
      <c r="N60" t="s">
        <v>912</v>
      </c>
    </row>
    <row r="61" spans="1:16" x14ac:dyDescent="0.25">
      <c r="A61">
        <v>2</v>
      </c>
      <c r="B61">
        <v>1620027</v>
      </c>
      <c r="C61" t="s">
        <v>941</v>
      </c>
      <c r="D61">
        <v>1</v>
      </c>
    </row>
    <row r="62" spans="1:16" x14ac:dyDescent="0.25">
      <c r="A62">
        <v>3</v>
      </c>
      <c r="E62">
        <v>1778882</v>
      </c>
      <c r="F62" t="s">
        <v>942</v>
      </c>
      <c r="K62" t="s">
        <v>871</v>
      </c>
      <c r="L62" t="s">
        <v>872</v>
      </c>
      <c r="M62" t="s">
        <v>869</v>
      </c>
      <c r="O62" t="s">
        <v>897</v>
      </c>
    </row>
    <row r="63" spans="1:16" x14ac:dyDescent="0.25">
      <c r="A63">
        <v>3</v>
      </c>
      <c r="E63">
        <v>1778883</v>
      </c>
      <c r="F63" t="s">
        <v>943</v>
      </c>
      <c r="K63" t="s">
        <v>871</v>
      </c>
      <c r="L63" t="s">
        <v>872</v>
      </c>
      <c r="M63" t="s">
        <v>869</v>
      </c>
      <c r="O63" t="s">
        <v>897</v>
      </c>
      <c r="P63" s="196"/>
    </row>
    <row r="64" spans="1:16" x14ac:dyDescent="0.25">
      <c r="A64">
        <v>2</v>
      </c>
      <c r="B64">
        <v>1620056</v>
      </c>
      <c r="C64" t="s">
        <v>944</v>
      </c>
      <c r="D64">
        <v>1</v>
      </c>
    </row>
    <row r="65" spans="1:31" x14ac:dyDescent="0.25">
      <c r="A65">
        <v>3</v>
      </c>
      <c r="E65">
        <v>1778847</v>
      </c>
      <c r="F65" t="s">
        <v>945</v>
      </c>
      <c r="K65" t="s">
        <v>946</v>
      </c>
      <c r="M65" t="s">
        <v>947</v>
      </c>
      <c r="O65" t="s">
        <v>897</v>
      </c>
      <c r="P65" s="313">
        <f>+BNLPL02!I346</f>
        <v>0</v>
      </c>
      <c r="Q65" s="273"/>
      <c r="R65" s="273"/>
    </row>
    <row r="66" spans="1:31" x14ac:dyDescent="0.25">
      <c r="P66" s="273"/>
      <c r="Q66" s="273"/>
      <c r="R66" s="273"/>
    </row>
    <row r="67" spans="1:31" x14ac:dyDescent="0.25">
      <c r="A67">
        <v>3</v>
      </c>
      <c r="E67">
        <v>1778848</v>
      </c>
      <c r="F67" t="s">
        <v>948</v>
      </c>
      <c r="K67" t="s">
        <v>946</v>
      </c>
      <c r="M67" t="s">
        <v>947</v>
      </c>
      <c r="O67" t="s">
        <v>897</v>
      </c>
      <c r="P67" s="302">
        <f>+BNLPL02!G345</f>
        <v>0</v>
      </c>
      <c r="Q67" s="273"/>
      <c r="R67" s="273"/>
    </row>
    <row r="68" spans="1:31" x14ac:dyDescent="0.25">
      <c r="A68">
        <v>3</v>
      </c>
      <c r="E68">
        <v>1778849</v>
      </c>
      <c r="F68" t="s">
        <v>949</v>
      </c>
      <c r="K68" t="s">
        <v>946</v>
      </c>
      <c r="M68" t="s">
        <v>947</v>
      </c>
      <c r="O68" t="s">
        <v>897</v>
      </c>
      <c r="P68" s="273"/>
      <c r="Q68" s="273"/>
      <c r="R68" s="273"/>
    </row>
    <row r="69" spans="1:31" x14ac:dyDescent="0.25">
      <c r="A69">
        <v>3</v>
      </c>
      <c r="E69">
        <v>1778850</v>
      </c>
      <c r="F69" t="s">
        <v>950</v>
      </c>
      <c r="K69" t="s">
        <v>946</v>
      </c>
      <c r="M69" t="s">
        <v>947</v>
      </c>
      <c r="P69" s="273"/>
      <c r="Q69" s="273"/>
      <c r="R69" s="273"/>
    </row>
    <row r="70" spans="1:31" x14ac:dyDescent="0.25">
      <c r="G70" t="s">
        <v>15</v>
      </c>
      <c r="H70" t="s">
        <v>951</v>
      </c>
      <c r="O70" t="s">
        <v>897</v>
      </c>
      <c r="P70" s="312">
        <f>+BNLPL02!J319</f>
        <v>24505</v>
      </c>
      <c r="Q70" s="273"/>
      <c r="R70" s="273"/>
    </row>
    <row r="71" spans="1:31" x14ac:dyDescent="0.25">
      <c r="G71" t="s">
        <v>17</v>
      </c>
      <c r="H71" t="s">
        <v>952</v>
      </c>
      <c r="O71" t="s">
        <v>897</v>
      </c>
      <c r="P71" s="273"/>
      <c r="Q71" s="273"/>
      <c r="R71" s="273"/>
    </row>
    <row r="72" spans="1:31" x14ac:dyDescent="0.25">
      <c r="A72">
        <v>3</v>
      </c>
      <c r="E72">
        <v>1778851</v>
      </c>
      <c r="F72" t="s">
        <v>953</v>
      </c>
      <c r="K72" t="s">
        <v>946</v>
      </c>
      <c r="M72" t="s">
        <v>947</v>
      </c>
      <c r="P72" s="273"/>
      <c r="Q72" s="273"/>
      <c r="R72" s="273"/>
    </row>
    <row r="73" spans="1:31" x14ac:dyDescent="0.25">
      <c r="G73" t="s">
        <v>15</v>
      </c>
      <c r="H73" t="s">
        <v>16</v>
      </c>
      <c r="O73" t="s">
        <v>897</v>
      </c>
      <c r="P73" s="313">
        <f>+BNLPL02!I340</f>
        <v>86202</v>
      </c>
      <c r="Q73" s="273"/>
      <c r="R73" s="273"/>
    </row>
    <row r="74" spans="1:31" x14ac:dyDescent="0.25">
      <c r="G74" t="s">
        <v>17</v>
      </c>
      <c r="H74" t="s">
        <v>954</v>
      </c>
      <c r="O74" t="s">
        <v>897</v>
      </c>
      <c r="P74" s="273"/>
      <c r="Q74" s="273"/>
      <c r="R74" s="273"/>
    </row>
    <row r="75" spans="1:31" x14ac:dyDescent="0.25">
      <c r="A75">
        <v>3</v>
      </c>
      <c r="B75">
        <v>1619744</v>
      </c>
      <c r="C75" t="s">
        <v>955</v>
      </c>
      <c r="D75">
        <v>1</v>
      </c>
      <c r="P75" s="273"/>
      <c r="Q75" s="273"/>
      <c r="R75" s="273"/>
    </row>
    <row r="76" spans="1:31" x14ac:dyDescent="0.25">
      <c r="A76">
        <v>4</v>
      </c>
      <c r="E76">
        <v>1776735</v>
      </c>
      <c r="F76" t="s">
        <v>956</v>
      </c>
      <c r="K76" t="s">
        <v>946</v>
      </c>
      <c r="M76" t="s">
        <v>947</v>
      </c>
      <c r="O76" t="s">
        <v>897</v>
      </c>
      <c r="P76" s="312">
        <f>+BNLPL02!I237</f>
        <v>6535</v>
      </c>
      <c r="Q76" s="297"/>
      <c r="R76" s="297"/>
      <c r="S76" s="297"/>
      <c r="T76" s="297"/>
      <c r="U76" s="297"/>
      <c r="V76" s="297"/>
      <c r="W76" s="297"/>
      <c r="X76" s="297"/>
      <c r="Y76" s="297"/>
      <c r="Z76" s="297"/>
      <c r="AA76" s="297"/>
      <c r="AB76" s="297"/>
      <c r="AC76" s="297"/>
      <c r="AD76" s="297"/>
      <c r="AE76" s="297"/>
    </row>
    <row r="77" spans="1:31" x14ac:dyDescent="0.25">
      <c r="A77">
        <v>4</v>
      </c>
      <c r="E77">
        <v>1776738</v>
      </c>
      <c r="F77" t="s">
        <v>957</v>
      </c>
      <c r="K77" t="s">
        <v>946</v>
      </c>
      <c r="M77" t="s">
        <v>947</v>
      </c>
      <c r="O77" t="s">
        <v>897</v>
      </c>
      <c r="P77" s="312">
        <f>+BNLPL02!I240</f>
        <v>1830</v>
      </c>
      <c r="Q77" s="297"/>
      <c r="R77" s="297"/>
      <c r="S77" s="297"/>
      <c r="T77" s="297"/>
      <c r="U77" s="297"/>
      <c r="V77" s="297"/>
      <c r="W77" s="297"/>
      <c r="X77" s="297"/>
      <c r="Y77" s="297"/>
      <c r="Z77" s="297"/>
      <c r="AA77" s="297"/>
      <c r="AB77" s="297"/>
      <c r="AC77" s="297"/>
      <c r="AD77" s="297"/>
      <c r="AE77" s="297"/>
    </row>
    <row r="78" spans="1:31" x14ac:dyDescent="0.25">
      <c r="A78">
        <v>4</v>
      </c>
      <c r="E78">
        <v>1776739</v>
      </c>
      <c r="F78" t="s">
        <v>958</v>
      </c>
      <c r="K78" t="s">
        <v>946</v>
      </c>
      <c r="M78" t="s">
        <v>947</v>
      </c>
      <c r="O78" t="s">
        <v>897</v>
      </c>
      <c r="P78" s="312">
        <f>+BNLPL02!I249</f>
        <v>2100</v>
      </c>
      <c r="Q78" s="297"/>
      <c r="R78" s="297"/>
      <c r="S78" s="297"/>
      <c r="T78" s="297"/>
      <c r="U78" s="297"/>
      <c r="V78" s="297"/>
      <c r="W78" s="297"/>
      <c r="X78" s="297"/>
      <c r="Y78" s="297"/>
      <c r="Z78" s="297"/>
      <c r="AA78" s="297"/>
      <c r="AB78" s="297"/>
      <c r="AC78" s="297"/>
      <c r="AD78" s="297"/>
      <c r="AE78" s="297"/>
    </row>
    <row r="79" spans="1:31" x14ac:dyDescent="0.25">
      <c r="A79">
        <v>4</v>
      </c>
      <c r="E79">
        <v>1776756</v>
      </c>
      <c r="F79" t="s">
        <v>959</v>
      </c>
      <c r="K79" t="s">
        <v>946</v>
      </c>
      <c r="M79" t="s">
        <v>947</v>
      </c>
      <c r="O79" t="s">
        <v>897</v>
      </c>
      <c r="P79" s="312">
        <f>+BNLPL02!I261</f>
        <v>245</v>
      </c>
      <c r="Q79" s="297"/>
      <c r="R79" s="297"/>
      <c r="S79" s="297"/>
      <c r="T79" s="297"/>
      <c r="U79" s="297"/>
      <c r="V79" s="297"/>
      <c r="W79" s="297"/>
      <c r="X79" s="297"/>
      <c r="Y79" s="297"/>
      <c r="Z79" s="297"/>
      <c r="AA79" s="297"/>
      <c r="AB79" s="297"/>
      <c r="AC79" s="297"/>
      <c r="AD79" s="297"/>
      <c r="AE79" s="297"/>
    </row>
    <row r="80" spans="1:31" x14ac:dyDescent="0.25">
      <c r="A80">
        <v>4</v>
      </c>
      <c r="E80">
        <v>1776757</v>
      </c>
      <c r="F80" t="s">
        <v>960</v>
      </c>
      <c r="K80" t="s">
        <v>946</v>
      </c>
      <c r="M80" t="s">
        <v>947</v>
      </c>
      <c r="O80" t="s">
        <v>897</v>
      </c>
      <c r="P80" s="312">
        <f>+BNLPL02!I270</f>
        <v>-61700</v>
      </c>
      <c r="Q80" s="297"/>
      <c r="R80" s="297"/>
      <c r="S80" s="297"/>
      <c r="T80" s="297"/>
      <c r="U80" s="297"/>
      <c r="V80" s="297"/>
      <c r="W80" s="297"/>
      <c r="X80" s="297"/>
      <c r="Y80" s="297"/>
      <c r="Z80" s="297"/>
      <c r="AA80" s="297"/>
      <c r="AB80" s="297"/>
      <c r="AC80" s="297"/>
      <c r="AD80" s="297"/>
      <c r="AE80" s="297"/>
    </row>
    <row r="81" spans="1:31" x14ac:dyDescent="0.25">
      <c r="A81">
        <v>4</v>
      </c>
      <c r="E81">
        <v>1776740</v>
      </c>
      <c r="F81" t="s">
        <v>961</v>
      </c>
      <c r="K81" t="s">
        <v>946</v>
      </c>
      <c r="M81" t="s">
        <v>947</v>
      </c>
      <c r="O81" t="s">
        <v>897</v>
      </c>
      <c r="P81" s="312" t="str">
        <f>+BNLPL02!I258</f>
        <v xml:space="preserve"> </v>
      </c>
      <c r="Q81" s="297"/>
      <c r="R81" s="297"/>
      <c r="S81" s="297"/>
      <c r="T81" s="297"/>
      <c r="U81" s="297"/>
      <c r="V81" s="297"/>
      <c r="W81" s="297"/>
      <c r="X81" s="297"/>
      <c r="Y81" s="297"/>
      <c r="Z81" s="297"/>
      <c r="AA81" s="297"/>
      <c r="AB81" s="297"/>
      <c r="AC81" s="297"/>
      <c r="AD81" s="297"/>
      <c r="AE81" s="297"/>
    </row>
    <row r="82" spans="1:31" x14ac:dyDescent="0.25">
      <c r="A82">
        <v>4</v>
      </c>
      <c r="E82">
        <v>1776741</v>
      </c>
      <c r="F82" t="s">
        <v>962</v>
      </c>
      <c r="K82" t="s">
        <v>946</v>
      </c>
      <c r="M82" t="s">
        <v>947</v>
      </c>
      <c r="P82" s="297"/>
      <c r="Q82" s="297"/>
      <c r="R82" s="297"/>
      <c r="S82" s="297"/>
      <c r="T82" s="297"/>
      <c r="U82" s="297"/>
      <c r="V82" s="297"/>
      <c r="W82" s="297"/>
      <c r="X82" s="297"/>
      <c r="Y82" s="297"/>
      <c r="Z82" s="297"/>
      <c r="AA82" s="297"/>
      <c r="AB82" s="297"/>
      <c r="AC82" s="297"/>
      <c r="AD82" s="297"/>
      <c r="AE82" s="297"/>
    </row>
    <row r="83" spans="1:31" x14ac:dyDescent="0.25">
      <c r="G83" t="s">
        <v>15</v>
      </c>
      <c r="H83" t="s">
        <v>16</v>
      </c>
      <c r="O83" t="s">
        <v>897</v>
      </c>
      <c r="P83" s="312">
        <f>+BNLPL02!I281</f>
        <v>12870</v>
      </c>
      <c r="Q83" s="297"/>
      <c r="R83" s="297"/>
      <c r="S83" s="297"/>
      <c r="T83" s="297"/>
      <c r="U83" s="297"/>
      <c r="V83" s="297"/>
      <c r="W83" s="297"/>
      <c r="X83" s="297"/>
      <c r="Y83" s="297"/>
      <c r="Z83" s="297"/>
      <c r="AA83" s="297"/>
      <c r="AB83" s="297"/>
      <c r="AC83" s="297"/>
      <c r="AD83" s="297"/>
      <c r="AE83" s="297"/>
    </row>
    <row r="84" spans="1:31" x14ac:dyDescent="0.25">
      <c r="G84" t="s">
        <v>17</v>
      </c>
      <c r="H84" t="s">
        <v>954</v>
      </c>
      <c r="O84" t="s">
        <v>897</v>
      </c>
      <c r="P84" s="297"/>
      <c r="Q84" s="297"/>
      <c r="R84" s="297"/>
      <c r="S84" s="297"/>
      <c r="T84" s="297"/>
      <c r="U84" s="297"/>
      <c r="V84" s="297"/>
      <c r="W84" s="297"/>
      <c r="X84" s="297"/>
      <c r="Y84" s="297"/>
      <c r="Z84" s="297"/>
      <c r="AA84" s="297"/>
      <c r="AB84" s="297"/>
      <c r="AC84" s="297"/>
      <c r="AD84" s="297"/>
      <c r="AE84" s="297"/>
    </row>
    <row r="85" spans="1:31" x14ac:dyDescent="0.25">
      <c r="A85">
        <v>4</v>
      </c>
      <c r="E85">
        <v>1776742</v>
      </c>
      <c r="F85" t="s">
        <v>963</v>
      </c>
      <c r="K85" t="s">
        <v>946</v>
      </c>
      <c r="M85" t="s">
        <v>947</v>
      </c>
      <c r="O85" t="s">
        <v>897</v>
      </c>
      <c r="P85" s="312">
        <f>+BNLPL02!I292</f>
        <v>58225</v>
      </c>
      <c r="Q85" s="297"/>
      <c r="R85" s="297"/>
      <c r="S85" s="297"/>
      <c r="T85" s="297"/>
      <c r="U85" s="297"/>
      <c r="V85" s="297"/>
      <c r="W85" s="297"/>
      <c r="X85" s="297"/>
      <c r="Y85" s="297"/>
      <c r="Z85" s="297"/>
      <c r="AA85" s="297"/>
      <c r="AB85" s="297"/>
      <c r="AC85" s="297"/>
      <c r="AD85" s="297"/>
      <c r="AE85" s="297"/>
    </row>
    <row r="86" spans="1:31" x14ac:dyDescent="0.25">
      <c r="A86">
        <v>4</v>
      </c>
      <c r="E86">
        <v>1776743</v>
      </c>
      <c r="F86" t="s">
        <v>964</v>
      </c>
      <c r="K86" t="s">
        <v>946</v>
      </c>
      <c r="M86" t="s">
        <v>947</v>
      </c>
      <c r="O86" t="s">
        <v>897</v>
      </c>
      <c r="P86" s="312">
        <f>+BNLPL02!J299</f>
        <v>1000</v>
      </c>
      <c r="Q86" s="297"/>
      <c r="R86" s="297"/>
      <c r="S86" s="297"/>
      <c r="T86" s="297"/>
      <c r="U86" s="297"/>
      <c r="V86" s="297"/>
      <c r="W86" s="297"/>
      <c r="X86" s="297"/>
      <c r="Y86" s="297"/>
      <c r="Z86" s="297"/>
      <c r="AA86" s="297"/>
      <c r="AB86" s="297"/>
      <c r="AC86" s="297"/>
      <c r="AD86" s="297"/>
      <c r="AE86" s="297"/>
    </row>
    <row r="87" spans="1:31" s="311" customFormat="1" x14ac:dyDescent="0.25">
      <c r="A87" s="311">
        <v>4</v>
      </c>
      <c r="E87" s="311">
        <v>1776744</v>
      </c>
      <c r="F87" s="311" t="s">
        <v>965</v>
      </c>
      <c r="K87" s="311" t="s">
        <v>946</v>
      </c>
      <c r="M87" s="311" t="s">
        <v>947</v>
      </c>
      <c r="O87" s="311" t="s">
        <v>897</v>
      </c>
      <c r="P87" s="313">
        <f>+BNLPL02!J306</f>
        <v>0</v>
      </c>
    </row>
    <row r="88" spans="1:31" x14ac:dyDescent="0.25">
      <c r="A88">
        <v>4</v>
      </c>
      <c r="E88">
        <v>1776745</v>
      </c>
      <c r="F88" t="s">
        <v>966</v>
      </c>
      <c r="K88" t="s">
        <v>946</v>
      </c>
      <c r="M88" t="s">
        <v>947</v>
      </c>
      <c r="P88" s="297"/>
      <c r="Q88" s="297"/>
      <c r="R88" s="297"/>
      <c r="S88" s="297"/>
      <c r="T88" s="297"/>
      <c r="U88" s="297"/>
      <c r="V88" s="297"/>
      <c r="W88" s="297"/>
      <c r="X88" s="297"/>
      <c r="Y88" s="297"/>
      <c r="Z88" s="297"/>
      <c r="AA88" s="297"/>
      <c r="AB88" s="297"/>
      <c r="AC88" s="297"/>
      <c r="AD88" s="297"/>
      <c r="AE88" s="297"/>
    </row>
    <row r="89" spans="1:31" x14ac:dyDescent="0.25">
      <c r="G89" t="s">
        <v>15</v>
      </c>
      <c r="H89" t="s">
        <v>16</v>
      </c>
      <c r="O89" t="s">
        <v>897</v>
      </c>
      <c r="P89" s="312">
        <f>+BNLPL02!J315</f>
        <v>3400</v>
      </c>
      <c r="Q89" s="297"/>
      <c r="R89" s="297"/>
      <c r="S89" s="297"/>
      <c r="T89" s="297"/>
      <c r="U89" s="297"/>
      <c r="V89" s="297"/>
      <c r="W89" s="297"/>
      <c r="X89" s="297"/>
      <c r="Y89" s="297"/>
      <c r="Z89" s="297"/>
      <c r="AA89" s="297"/>
      <c r="AB89" s="297"/>
      <c r="AC89" s="297"/>
      <c r="AD89" s="297"/>
      <c r="AE89" s="297"/>
    </row>
    <row r="90" spans="1:31" x14ac:dyDescent="0.25">
      <c r="G90" t="s">
        <v>17</v>
      </c>
      <c r="H90" t="s">
        <v>954</v>
      </c>
      <c r="O90" t="s">
        <v>897</v>
      </c>
      <c r="P90" s="297"/>
      <c r="Q90" s="297"/>
      <c r="R90" s="297"/>
      <c r="S90" s="297"/>
      <c r="T90" s="297"/>
      <c r="U90" s="297"/>
      <c r="V90" s="297"/>
      <c r="W90" s="297"/>
      <c r="X90" s="297"/>
      <c r="Y90" s="297"/>
      <c r="Z90" s="297"/>
      <c r="AA90" s="297"/>
      <c r="AB90" s="297"/>
      <c r="AC90" s="297"/>
      <c r="AD90" s="297"/>
      <c r="AE90" s="297"/>
    </row>
    <row r="91" spans="1:31" x14ac:dyDescent="0.25">
      <c r="A91">
        <v>4</v>
      </c>
      <c r="B91">
        <v>1620063</v>
      </c>
      <c r="C91" t="s">
        <v>967</v>
      </c>
      <c r="D91">
        <v>1</v>
      </c>
      <c r="P91" s="297"/>
      <c r="Q91" s="297"/>
      <c r="R91" s="297"/>
      <c r="S91" s="297"/>
      <c r="T91" s="297"/>
      <c r="U91" s="297"/>
      <c r="V91" s="297"/>
      <c r="W91" s="297"/>
      <c r="X91" s="297"/>
      <c r="Y91" s="297"/>
      <c r="Z91" s="297"/>
      <c r="AA91" s="297"/>
      <c r="AB91" s="297"/>
      <c r="AC91" s="297"/>
      <c r="AD91" s="297"/>
      <c r="AE91" s="297"/>
    </row>
    <row r="92" spans="1:31" x14ac:dyDescent="0.25">
      <c r="A92">
        <v>5</v>
      </c>
      <c r="E92">
        <v>1778891</v>
      </c>
      <c r="F92" t="s">
        <v>968</v>
      </c>
      <c r="K92" t="s">
        <v>946</v>
      </c>
      <c r="M92" t="s">
        <v>947</v>
      </c>
      <c r="P92" s="297"/>
      <c r="Q92" s="297"/>
      <c r="R92" s="297"/>
      <c r="S92" s="297"/>
      <c r="T92" s="297"/>
      <c r="U92" s="297"/>
      <c r="V92" s="297"/>
      <c r="W92" s="297"/>
      <c r="X92" s="297"/>
      <c r="Y92" s="297"/>
      <c r="Z92" s="297"/>
      <c r="AA92" s="297"/>
      <c r="AB92" s="297"/>
      <c r="AC92" s="297"/>
      <c r="AD92" s="297"/>
      <c r="AE92" s="297"/>
    </row>
    <row r="93" spans="1:31" x14ac:dyDescent="0.25">
      <c r="A93">
        <v>5</v>
      </c>
      <c r="E93">
        <v>1778892</v>
      </c>
      <c r="F93" t="s">
        <v>969</v>
      </c>
      <c r="K93" t="s">
        <v>946</v>
      </c>
      <c r="M93" t="s">
        <v>947</v>
      </c>
      <c r="P93" s="297"/>
      <c r="Q93" s="297"/>
      <c r="R93" s="297"/>
      <c r="S93" s="297"/>
      <c r="T93" s="297"/>
      <c r="U93" s="297"/>
      <c r="V93" s="297"/>
      <c r="W93" s="297"/>
      <c r="X93" s="297"/>
      <c r="Y93" s="297"/>
      <c r="Z93" s="297"/>
      <c r="AA93" s="297"/>
      <c r="AB93" s="297"/>
      <c r="AC93" s="297"/>
      <c r="AD93" s="297"/>
      <c r="AE93" s="297"/>
    </row>
    <row r="94" spans="1:31" x14ac:dyDescent="0.25">
      <c r="A94">
        <v>5</v>
      </c>
      <c r="B94">
        <v>1619828</v>
      </c>
      <c r="C94" t="s">
        <v>18</v>
      </c>
      <c r="D94">
        <v>99</v>
      </c>
      <c r="P94" s="297"/>
      <c r="Q94" s="297"/>
      <c r="R94" s="297"/>
      <c r="S94" s="297"/>
      <c r="T94" s="297"/>
      <c r="U94" s="297"/>
      <c r="V94" s="297"/>
      <c r="W94" s="297"/>
      <c r="X94" s="297"/>
      <c r="Y94" s="297"/>
      <c r="Z94" s="297"/>
      <c r="AA94" s="297"/>
      <c r="AB94" s="297"/>
      <c r="AC94" s="297"/>
      <c r="AD94" s="297"/>
      <c r="AE94" s="297"/>
    </row>
    <row r="95" spans="1:31" x14ac:dyDescent="0.25">
      <c r="A95">
        <v>6</v>
      </c>
      <c r="E95">
        <v>1777092</v>
      </c>
      <c r="F95" t="s">
        <v>970</v>
      </c>
      <c r="K95" t="s">
        <v>921</v>
      </c>
      <c r="M95" t="s">
        <v>971</v>
      </c>
      <c r="O95" t="s">
        <v>897</v>
      </c>
      <c r="P95" s="317" t="str">
        <f>+BNLPL02!I44</f>
        <v>RABO</v>
      </c>
      <c r="Q95" s="317" t="str">
        <f>+BNLPL02!J44</f>
        <v>INGB</v>
      </c>
      <c r="R95" s="317" t="str">
        <f>+BNLPL02!K44</f>
        <v>SNSB</v>
      </c>
      <c r="S95" s="297"/>
      <c r="T95" s="297"/>
      <c r="U95" s="297"/>
      <c r="V95" s="297"/>
      <c r="W95" s="297"/>
      <c r="X95" s="297"/>
      <c r="Y95" s="297"/>
      <c r="Z95" s="297"/>
      <c r="AA95" s="297"/>
      <c r="AB95" s="297"/>
      <c r="AC95" s="297"/>
      <c r="AD95" s="297"/>
      <c r="AE95" s="297"/>
    </row>
    <row r="96" spans="1:31" x14ac:dyDescent="0.25">
      <c r="A96">
        <v>6</v>
      </c>
      <c r="E96">
        <v>1777094</v>
      </c>
      <c r="F96" t="s">
        <v>972</v>
      </c>
      <c r="K96" t="s">
        <v>973</v>
      </c>
      <c r="M96" t="s">
        <v>971</v>
      </c>
      <c r="O96" t="s">
        <v>897</v>
      </c>
      <c r="P96" s="317">
        <f>+BNLPL02!I45</f>
        <v>123</v>
      </c>
      <c r="Q96" s="317">
        <f>+BNLPL02!J45</f>
        <v>456</v>
      </c>
      <c r="R96" s="317">
        <f>+BNLPL02!K45</f>
        <v>789</v>
      </c>
      <c r="S96" s="297"/>
      <c r="T96" s="297"/>
      <c r="U96" s="297"/>
      <c r="V96" s="297"/>
      <c r="W96" s="297"/>
      <c r="X96" s="297"/>
      <c r="Y96" s="297"/>
      <c r="Z96" s="297"/>
      <c r="AA96" s="297"/>
      <c r="AB96" s="297"/>
      <c r="AC96" s="297"/>
      <c r="AD96" s="297"/>
      <c r="AE96" s="297"/>
    </row>
    <row r="97" spans="1:31" x14ac:dyDescent="0.25">
      <c r="A97">
        <v>6</v>
      </c>
      <c r="E97">
        <v>1777042</v>
      </c>
      <c r="F97" t="s">
        <v>974</v>
      </c>
      <c r="K97" t="s">
        <v>946</v>
      </c>
      <c r="M97" t="s">
        <v>933</v>
      </c>
      <c r="O97" t="s">
        <v>897</v>
      </c>
      <c r="P97" s="317">
        <f>+BNLPL02!I46</f>
        <v>1250</v>
      </c>
      <c r="Q97" s="317">
        <f>+BNLPL02!J46</f>
        <v>2100</v>
      </c>
      <c r="R97" s="317">
        <f>+BNLPL02!K46</f>
        <v>3250</v>
      </c>
      <c r="S97" s="297"/>
      <c r="T97" s="297"/>
      <c r="U97" s="297"/>
      <c r="V97" s="297"/>
      <c r="W97" s="297"/>
      <c r="X97" s="297"/>
      <c r="Y97" s="297"/>
      <c r="Z97" s="297"/>
      <c r="AA97" s="297"/>
      <c r="AB97" s="297"/>
      <c r="AC97" s="297"/>
      <c r="AD97" s="297"/>
      <c r="AE97" s="297"/>
    </row>
    <row r="98" spans="1:31" x14ac:dyDescent="0.25">
      <c r="A98">
        <v>6</v>
      </c>
      <c r="E98">
        <v>1777397</v>
      </c>
      <c r="F98" t="s">
        <v>975</v>
      </c>
      <c r="K98" t="s">
        <v>946</v>
      </c>
      <c r="M98" t="s">
        <v>933</v>
      </c>
      <c r="O98" t="s">
        <v>897</v>
      </c>
      <c r="P98" s="317">
        <f>+BNLPL02!I47</f>
        <v>-15</v>
      </c>
      <c r="Q98" s="317">
        <f>+BNLPL02!J47</f>
        <v>-20</v>
      </c>
      <c r="R98" s="317">
        <f>+BNLPL02!K47</f>
        <v>-30</v>
      </c>
      <c r="S98" s="297"/>
      <c r="T98" s="297"/>
      <c r="U98" s="297"/>
      <c r="V98" s="297"/>
      <c r="W98" s="297"/>
      <c r="X98" s="297"/>
      <c r="Y98" s="297"/>
      <c r="Z98" s="297"/>
      <c r="AA98" s="297"/>
      <c r="AB98" s="297"/>
      <c r="AC98" s="297"/>
      <c r="AD98" s="297"/>
      <c r="AE98" s="297"/>
    </row>
    <row r="99" spans="1:31" x14ac:dyDescent="0.25">
      <c r="A99">
        <v>4</v>
      </c>
      <c r="B99">
        <v>1620064</v>
      </c>
      <c r="C99" t="s">
        <v>976</v>
      </c>
      <c r="D99">
        <v>1</v>
      </c>
      <c r="P99" s="298"/>
      <c r="Q99" s="298"/>
      <c r="R99" s="298"/>
      <c r="S99" s="297"/>
      <c r="T99" s="297"/>
      <c r="U99" s="297"/>
      <c r="V99" s="297"/>
      <c r="W99" s="297"/>
      <c r="X99" s="297"/>
      <c r="Y99" s="297"/>
      <c r="Z99" s="297"/>
      <c r="AA99" s="297"/>
      <c r="AB99" s="297"/>
      <c r="AC99" s="297"/>
      <c r="AD99" s="297"/>
      <c r="AE99" s="297"/>
    </row>
    <row r="100" spans="1:31" x14ac:dyDescent="0.25">
      <c r="A100">
        <v>5</v>
      </c>
      <c r="E100">
        <v>1778893</v>
      </c>
      <c r="F100" t="s">
        <v>977</v>
      </c>
      <c r="K100" t="s">
        <v>946</v>
      </c>
      <c r="M100" t="s">
        <v>947</v>
      </c>
      <c r="P100" s="298"/>
      <c r="Q100" s="298"/>
      <c r="R100" s="298"/>
      <c r="S100" s="297"/>
      <c r="T100" s="297"/>
      <c r="U100" s="297"/>
      <c r="V100" s="297"/>
      <c r="W100" s="297"/>
      <c r="X100" s="297"/>
      <c r="Y100" s="297"/>
      <c r="Z100" s="297"/>
      <c r="AA100" s="297"/>
      <c r="AB100" s="297"/>
      <c r="AC100" s="297"/>
      <c r="AD100" s="297"/>
      <c r="AE100" s="297"/>
    </row>
    <row r="101" spans="1:31" x14ac:dyDescent="0.25">
      <c r="A101">
        <v>5</v>
      </c>
      <c r="E101">
        <v>1778894</v>
      </c>
      <c r="F101" t="s">
        <v>978</v>
      </c>
      <c r="K101" t="s">
        <v>946</v>
      </c>
      <c r="M101" t="s">
        <v>947</v>
      </c>
      <c r="P101" s="298"/>
      <c r="Q101" s="298"/>
      <c r="R101" s="298"/>
      <c r="S101" s="297"/>
      <c r="T101" s="297"/>
      <c r="U101" s="297"/>
      <c r="V101" s="297"/>
      <c r="W101" s="297"/>
      <c r="X101" s="297"/>
      <c r="Y101" s="297"/>
      <c r="Z101" s="297"/>
      <c r="AA101" s="297"/>
      <c r="AB101" s="297"/>
      <c r="AC101" s="297"/>
      <c r="AD101" s="297"/>
      <c r="AE101" s="297"/>
    </row>
    <row r="102" spans="1:31" x14ac:dyDescent="0.25">
      <c r="A102">
        <v>5</v>
      </c>
      <c r="B102">
        <v>1619838</v>
      </c>
      <c r="C102" t="s">
        <v>19</v>
      </c>
      <c r="D102">
        <v>99</v>
      </c>
      <c r="P102" s="298"/>
      <c r="Q102" s="298"/>
      <c r="R102" s="298"/>
      <c r="S102" s="297"/>
      <c r="T102" s="297"/>
      <c r="U102" s="297"/>
      <c r="V102" s="297"/>
      <c r="W102" s="297"/>
      <c r="X102" s="297"/>
      <c r="Y102" s="297"/>
      <c r="Z102" s="297"/>
      <c r="AA102" s="297"/>
      <c r="AB102" s="297"/>
      <c r="AC102" s="297"/>
      <c r="AD102" s="297"/>
      <c r="AE102" s="297"/>
    </row>
    <row r="103" spans="1:31" x14ac:dyDescent="0.25">
      <c r="A103">
        <v>6</v>
      </c>
      <c r="E103">
        <v>1777195</v>
      </c>
      <c r="F103" t="s">
        <v>979</v>
      </c>
      <c r="K103" t="s">
        <v>921</v>
      </c>
      <c r="M103" t="s">
        <v>971</v>
      </c>
      <c r="O103" t="s">
        <v>897</v>
      </c>
      <c r="P103" s="317" t="str">
        <f>+BNLPL02!I52</f>
        <v>REVOLUT</v>
      </c>
      <c r="Q103" s="317" t="str">
        <f>+BNLPL02!J52</f>
        <v>COLLECTOR</v>
      </c>
      <c r="R103" s="317" t="str">
        <f>+BNLPL02!K52</f>
        <v>WISE</v>
      </c>
      <c r="S103" s="297"/>
      <c r="T103" s="297"/>
      <c r="U103" s="297"/>
      <c r="V103" s="297"/>
      <c r="W103" s="297"/>
      <c r="X103" s="297"/>
      <c r="Y103" s="297"/>
      <c r="Z103" s="297"/>
      <c r="AA103" s="297"/>
      <c r="AB103" s="297"/>
      <c r="AC103" s="297"/>
      <c r="AD103" s="297"/>
      <c r="AE103" s="297"/>
    </row>
    <row r="104" spans="1:31" x14ac:dyDescent="0.25">
      <c r="A104">
        <v>6</v>
      </c>
      <c r="E104">
        <v>1777197</v>
      </c>
      <c r="F104" t="s">
        <v>980</v>
      </c>
      <c r="K104" t="s">
        <v>973</v>
      </c>
      <c r="M104" t="s">
        <v>971</v>
      </c>
      <c r="O104" t="s">
        <v>897</v>
      </c>
      <c r="P104" s="317">
        <f>+BNLPL02!I53</f>
        <v>7179</v>
      </c>
      <c r="Q104" s="317">
        <f>+BNLPL02!J53</f>
        <v>7180</v>
      </c>
      <c r="R104" s="317">
        <f>+BNLPL02!K53</f>
        <v>7181</v>
      </c>
      <c r="S104" s="297"/>
      <c r="T104" s="297"/>
      <c r="U104" s="297"/>
      <c r="V104" s="297"/>
      <c r="W104" s="297"/>
      <c r="X104" s="297"/>
      <c r="Y104" s="297"/>
      <c r="Z104" s="297"/>
      <c r="AA104" s="297"/>
      <c r="AB104" s="297"/>
      <c r="AC104" s="297"/>
      <c r="AD104" s="297"/>
      <c r="AE104" s="297"/>
    </row>
    <row r="105" spans="1:31" x14ac:dyDescent="0.25">
      <c r="A105">
        <v>6</v>
      </c>
      <c r="E105">
        <v>1777093</v>
      </c>
      <c r="F105" t="s">
        <v>981</v>
      </c>
      <c r="K105" t="s">
        <v>918</v>
      </c>
      <c r="M105" t="s">
        <v>933</v>
      </c>
      <c r="O105" t="s">
        <v>897</v>
      </c>
      <c r="P105" s="317" t="str">
        <f>+BNLPL02!I54</f>
        <v>DNK</v>
      </c>
      <c r="Q105" s="317" t="str">
        <f>+BNLPL02!J54</f>
        <v>ZWE</v>
      </c>
      <c r="R105" s="317" t="str">
        <f>+BNLPL02!K54</f>
        <v>GBR</v>
      </c>
      <c r="S105" s="297"/>
      <c r="T105" s="297"/>
      <c r="U105" s="297"/>
      <c r="V105" s="297"/>
      <c r="W105" s="297"/>
      <c r="X105" s="297"/>
      <c r="Y105" s="297"/>
      <c r="Z105" s="297"/>
      <c r="AA105" s="297"/>
      <c r="AB105" s="297"/>
      <c r="AC105" s="297"/>
      <c r="AD105" s="297"/>
      <c r="AE105" s="297"/>
    </row>
    <row r="106" spans="1:31" x14ac:dyDescent="0.25">
      <c r="A106">
        <v>6</v>
      </c>
      <c r="E106">
        <v>1777200</v>
      </c>
      <c r="F106" t="s">
        <v>982</v>
      </c>
      <c r="K106" t="s">
        <v>946</v>
      </c>
      <c r="M106" t="s">
        <v>933</v>
      </c>
      <c r="O106" t="s">
        <v>897</v>
      </c>
      <c r="P106" s="317">
        <f>+BNLPL02!I55</f>
        <v>500</v>
      </c>
      <c r="Q106" s="317">
        <f>+BNLPL02!J55</f>
        <v>650</v>
      </c>
      <c r="R106" s="317">
        <f>+BNLPL02!K55</f>
        <v>750</v>
      </c>
      <c r="S106" s="297"/>
      <c r="T106" s="297"/>
      <c r="U106" s="297"/>
      <c r="V106" s="297"/>
      <c r="W106" s="297"/>
      <c r="X106" s="297"/>
      <c r="Y106" s="297"/>
      <c r="Z106" s="297"/>
      <c r="AA106" s="297"/>
      <c r="AB106" s="297"/>
      <c r="AC106" s="297"/>
      <c r="AD106" s="297"/>
      <c r="AE106" s="297"/>
    </row>
    <row r="107" spans="1:31" x14ac:dyDescent="0.25">
      <c r="A107">
        <v>6</v>
      </c>
      <c r="E107">
        <v>1777044</v>
      </c>
      <c r="F107" t="s">
        <v>983</v>
      </c>
      <c r="K107" t="s">
        <v>946</v>
      </c>
      <c r="M107" t="s">
        <v>933</v>
      </c>
      <c r="O107" t="s">
        <v>897</v>
      </c>
      <c r="P107" s="317">
        <f>+BNLPL02!I56</f>
        <v>-10</v>
      </c>
      <c r="Q107" s="317">
        <f>+BNLPL02!J56</f>
        <v>-25</v>
      </c>
      <c r="R107" s="317">
        <f>+BNLPL02!K56</f>
        <v>-35</v>
      </c>
      <c r="S107" s="297"/>
      <c r="T107" s="297"/>
      <c r="U107" s="297"/>
      <c r="V107" s="297"/>
      <c r="W107" s="297"/>
      <c r="X107" s="297"/>
      <c r="Y107" s="297"/>
      <c r="Z107" s="297"/>
      <c r="AA107" s="297"/>
      <c r="AB107" s="297"/>
      <c r="AC107" s="297"/>
      <c r="AD107" s="297"/>
      <c r="AE107" s="297"/>
    </row>
    <row r="108" spans="1:31" x14ac:dyDescent="0.25">
      <c r="A108">
        <v>4</v>
      </c>
      <c r="B108">
        <v>1620039</v>
      </c>
      <c r="C108" t="s">
        <v>20</v>
      </c>
      <c r="D108">
        <v>1</v>
      </c>
      <c r="P108" s="298"/>
      <c r="Q108" s="298"/>
      <c r="R108" s="298"/>
      <c r="S108" s="297"/>
      <c r="T108" s="297"/>
      <c r="U108" s="297"/>
      <c r="V108" s="297"/>
      <c r="W108" s="297"/>
      <c r="X108" s="297"/>
      <c r="Y108" s="297"/>
      <c r="Z108" s="297"/>
      <c r="AA108" s="297"/>
      <c r="AB108" s="297"/>
      <c r="AC108" s="297"/>
      <c r="AD108" s="297"/>
      <c r="AE108" s="297"/>
    </row>
    <row r="109" spans="1:31" x14ac:dyDescent="0.25">
      <c r="A109">
        <v>5</v>
      </c>
      <c r="E109">
        <v>1778697</v>
      </c>
      <c r="F109" t="s">
        <v>984</v>
      </c>
      <c r="K109" t="s">
        <v>946</v>
      </c>
      <c r="M109" t="s">
        <v>947</v>
      </c>
      <c r="O109" t="s">
        <v>897</v>
      </c>
      <c r="P109" s="317">
        <f>+BNLPL02!I243</f>
        <v>1050</v>
      </c>
      <c r="Q109" s="298"/>
      <c r="R109" s="298"/>
      <c r="S109" s="297"/>
      <c r="T109" s="297"/>
      <c r="U109" s="297"/>
      <c r="V109" s="297"/>
      <c r="W109" s="297"/>
      <c r="X109" s="297"/>
      <c r="Y109" s="297"/>
      <c r="Z109" s="297"/>
      <c r="AA109" s="297"/>
      <c r="AB109" s="297"/>
      <c r="AC109" s="297"/>
      <c r="AD109" s="297"/>
      <c r="AE109" s="297"/>
    </row>
    <row r="110" spans="1:31" x14ac:dyDescent="0.25">
      <c r="A110">
        <v>5</v>
      </c>
      <c r="E110">
        <v>1778702</v>
      </c>
      <c r="F110" t="s">
        <v>985</v>
      </c>
      <c r="K110" t="s">
        <v>946</v>
      </c>
      <c r="L110" t="s">
        <v>986</v>
      </c>
      <c r="M110" t="s">
        <v>947</v>
      </c>
      <c r="O110" t="s">
        <v>897</v>
      </c>
      <c r="P110" s="317">
        <f>+BNLPL02!G245</f>
        <v>35000</v>
      </c>
      <c r="Q110" s="298"/>
      <c r="R110" s="298"/>
      <c r="S110" s="297"/>
      <c r="T110" s="297"/>
      <c r="U110" s="297"/>
      <c r="V110" s="297"/>
      <c r="W110" s="297"/>
      <c r="X110" s="297"/>
      <c r="Y110" s="297"/>
      <c r="Z110" s="297"/>
      <c r="AA110" s="297"/>
      <c r="AB110" s="297"/>
      <c r="AC110" s="297"/>
      <c r="AD110" s="297"/>
      <c r="AE110" s="297"/>
    </row>
    <row r="111" spans="1:31" x14ac:dyDescent="0.25">
      <c r="A111">
        <v>5</v>
      </c>
      <c r="E111">
        <v>1778705</v>
      </c>
      <c r="F111" t="s">
        <v>987</v>
      </c>
      <c r="K111" t="s">
        <v>946</v>
      </c>
      <c r="L111" t="s">
        <v>986</v>
      </c>
      <c r="M111" t="s">
        <v>947</v>
      </c>
      <c r="O111" t="s">
        <v>897</v>
      </c>
      <c r="P111" s="317">
        <f>+BNLPL02!G244</f>
        <v>33550</v>
      </c>
      <c r="Q111" s="298"/>
      <c r="R111" s="298"/>
      <c r="S111" s="297"/>
      <c r="T111" s="297"/>
      <c r="U111" s="297"/>
      <c r="V111" s="297"/>
      <c r="W111" s="297"/>
      <c r="X111" s="297"/>
      <c r="Y111" s="297"/>
      <c r="Z111" s="297"/>
      <c r="AA111" s="297"/>
      <c r="AB111" s="297"/>
      <c r="AC111" s="297"/>
      <c r="AD111" s="297"/>
      <c r="AE111" s="297"/>
    </row>
    <row r="112" spans="1:31" x14ac:dyDescent="0.25">
      <c r="A112">
        <v>5</v>
      </c>
      <c r="E112">
        <v>1778706</v>
      </c>
      <c r="F112" t="s">
        <v>988</v>
      </c>
      <c r="K112" t="s">
        <v>946</v>
      </c>
      <c r="L112" t="s">
        <v>986</v>
      </c>
      <c r="M112" t="s">
        <v>947</v>
      </c>
      <c r="O112" t="s">
        <v>897</v>
      </c>
      <c r="P112" s="317">
        <f>+BNLPL02!G246</f>
        <v>16500</v>
      </c>
      <c r="Q112" s="298"/>
      <c r="R112" s="298"/>
      <c r="S112" s="297"/>
      <c r="T112" s="297"/>
      <c r="U112" s="297"/>
      <c r="V112" s="297"/>
      <c r="W112" s="297"/>
      <c r="X112" s="297"/>
      <c r="Y112" s="297"/>
      <c r="Z112" s="297"/>
      <c r="AA112" s="297"/>
      <c r="AB112" s="297"/>
      <c r="AC112" s="297"/>
      <c r="AD112" s="297"/>
      <c r="AE112" s="297"/>
    </row>
    <row r="113" spans="1:31" x14ac:dyDescent="0.25">
      <c r="A113">
        <v>5</v>
      </c>
      <c r="E113">
        <v>1778709</v>
      </c>
      <c r="F113" t="s">
        <v>989</v>
      </c>
      <c r="K113" t="s">
        <v>946</v>
      </c>
      <c r="L113" t="s">
        <v>986</v>
      </c>
      <c r="M113" t="s">
        <v>947</v>
      </c>
      <c r="O113" t="s">
        <v>897</v>
      </c>
      <c r="P113" s="317">
        <f>+BNLPL02!G247</f>
        <v>19000</v>
      </c>
      <c r="Q113" s="298"/>
      <c r="R113" s="298"/>
      <c r="S113" s="297"/>
      <c r="T113" s="297"/>
      <c r="U113" s="297"/>
      <c r="V113" s="297"/>
      <c r="W113" s="297"/>
      <c r="X113" s="297"/>
      <c r="Y113" s="297"/>
      <c r="Z113" s="297"/>
      <c r="AA113" s="297"/>
      <c r="AB113" s="297"/>
      <c r="AC113" s="297"/>
      <c r="AD113" s="297"/>
      <c r="AE113" s="297"/>
    </row>
    <row r="114" spans="1:31" x14ac:dyDescent="0.25">
      <c r="A114">
        <v>5</v>
      </c>
      <c r="E114">
        <v>1778711</v>
      </c>
      <c r="F114" t="s">
        <v>990</v>
      </c>
      <c r="K114" t="s">
        <v>946</v>
      </c>
      <c r="M114" t="s">
        <v>947</v>
      </c>
      <c r="O114" t="s">
        <v>897</v>
      </c>
      <c r="P114" s="317">
        <f>+BNLPL02!I248</f>
        <v>1050</v>
      </c>
      <c r="Q114" s="298"/>
      <c r="R114" s="298"/>
      <c r="S114" s="297"/>
      <c r="T114" s="297"/>
      <c r="U114" s="297"/>
      <c r="V114" s="297"/>
      <c r="W114" s="297"/>
      <c r="X114" s="297"/>
      <c r="Y114" s="297"/>
      <c r="Z114" s="297"/>
      <c r="AA114" s="297"/>
      <c r="AB114" s="297"/>
      <c r="AC114" s="297"/>
      <c r="AD114" s="297"/>
      <c r="AE114" s="297"/>
    </row>
    <row r="115" spans="1:31" x14ac:dyDescent="0.25">
      <c r="A115">
        <v>5</v>
      </c>
      <c r="B115">
        <v>1619829</v>
      </c>
      <c r="C115" t="s">
        <v>991</v>
      </c>
      <c r="D115">
        <v>99</v>
      </c>
      <c r="P115" s="298"/>
      <c r="Q115" s="298"/>
      <c r="R115" s="298"/>
      <c r="S115" s="297"/>
      <c r="T115" s="297"/>
      <c r="U115" s="297"/>
      <c r="V115" s="297"/>
      <c r="W115" s="297"/>
      <c r="X115" s="297"/>
      <c r="Y115" s="297"/>
      <c r="Z115" s="297"/>
      <c r="AA115" s="297"/>
      <c r="AB115" s="297"/>
      <c r="AC115" s="297"/>
      <c r="AD115" s="297"/>
      <c r="AE115" s="297"/>
    </row>
    <row r="116" spans="1:31" x14ac:dyDescent="0.25">
      <c r="A116">
        <v>6</v>
      </c>
      <c r="E116">
        <v>1778886</v>
      </c>
      <c r="F116" t="s">
        <v>992</v>
      </c>
      <c r="K116" t="s">
        <v>921</v>
      </c>
      <c r="M116" t="s">
        <v>869</v>
      </c>
      <c r="O116" t="s">
        <v>897</v>
      </c>
      <c r="P116" s="317" t="str">
        <f>+BNLPL02!I61</f>
        <v>BNL1 EFF</v>
      </c>
      <c r="Q116" s="317" t="str">
        <f>+BNLPL02!J61</f>
        <v>BNL2 EFF</v>
      </c>
      <c r="R116" s="317" t="str">
        <f>+BNLPL02!K61</f>
        <v>BNL3 EFF</v>
      </c>
      <c r="S116" s="297"/>
      <c r="T116" s="297"/>
      <c r="U116" s="297"/>
      <c r="V116" s="297"/>
      <c r="W116" s="297"/>
      <c r="X116" s="297"/>
      <c r="Y116" s="297"/>
      <c r="Z116" s="297"/>
      <c r="AA116" s="297"/>
      <c r="AB116" s="297"/>
      <c r="AC116" s="297"/>
      <c r="AD116" s="297"/>
      <c r="AE116" s="297"/>
    </row>
    <row r="117" spans="1:31" x14ac:dyDescent="0.25">
      <c r="A117">
        <v>6</v>
      </c>
      <c r="E117">
        <v>1778887</v>
      </c>
      <c r="F117" t="s">
        <v>993</v>
      </c>
      <c r="K117" t="s">
        <v>973</v>
      </c>
      <c r="M117" t="s">
        <v>869</v>
      </c>
      <c r="O117" t="s">
        <v>897</v>
      </c>
      <c r="P117" s="317">
        <f>+BNLPL02!I62</f>
        <v>177888701</v>
      </c>
      <c r="Q117" s="317">
        <f>+BNLPL02!J62</f>
        <v>177888702</v>
      </c>
      <c r="R117" s="317">
        <f>+BNLPL02!K62</f>
        <v>177888703</v>
      </c>
      <c r="S117" s="297"/>
      <c r="T117" s="297"/>
      <c r="U117" s="297"/>
      <c r="V117" s="297"/>
      <c r="W117" s="297"/>
      <c r="X117" s="297"/>
      <c r="Y117" s="297"/>
      <c r="Z117" s="297"/>
      <c r="AA117" s="297"/>
      <c r="AB117" s="297"/>
      <c r="AC117" s="297"/>
      <c r="AD117" s="297"/>
      <c r="AE117" s="297"/>
    </row>
    <row r="118" spans="1:31" x14ac:dyDescent="0.25">
      <c r="A118">
        <v>6</v>
      </c>
      <c r="E118">
        <v>1778888</v>
      </c>
      <c r="F118" t="s">
        <v>994</v>
      </c>
      <c r="K118" t="s">
        <v>918</v>
      </c>
      <c r="M118" t="s">
        <v>869</v>
      </c>
      <c r="O118" t="s">
        <v>897</v>
      </c>
      <c r="P118" s="317" t="str">
        <f>+BNLPL02!I63</f>
        <v>DNK</v>
      </c>
      <c r="Q118" s="317" t="str">
        <f>+BNLPL02!J63</f>
        <v>ZWE</v>
      </c>
      <c r="R118" s="317" t="str">
        <f>+BNLPL02!K63</f>
        <v>GBR</v>
      </c>
      <c r="S118" s="297"/>
      <c r="T118" s="297"/>
      <c r="U118" s="297"/>
      <c r="V118" s="297"/>
      <c r="W118" s="297"/>
      <c r="X118" s="297"/>
      <c r="Y118" s="297"/>
      <c r="Z118" s="297"/>
      <c r="AA118" s="297"/>
      <c r="AB118" s="297"/>
      <c r="AC118" s="297"/>
      <c r="AD118" s="297"/>
      <c r="AE118" s="297"/>
    </row>
    <row r="119" spans="1:31" x14ac:dyDescent="0.25">
      <c r="A119">
        <v>6</v>
      </c>
      <c r="E119">
        <v>1777047</v>
      </c>
      <c r="F119" t="s">
        <v>995</v>
      </c>
      <c r="K119" t="s">
        <v>946</v>
      </c>
      <c r="L119" t="s">
        <v>986</v>
      </c>
      <c r="M119" t="s">
        <v>933</v>
      </c>
      <c r="O119" t="s">
        <v>897</v>
      </c>
      <c r="P119" s="317">
        <f>+BNLPL02!I64</f>
        <v>250</v>
      </c>
      <c r="Q119" s="317">
        <f>+BNLPL02!J64</f>
        <v>350</v>
      </c>
      <c r="R119" s="317">
        <f>+BNLPL02!K64</f>
        <v>450</v>
      </c>
      <c r="S119" s="297"/>
      <c r="T119" s="297"/>
      <c r="U119" s="297"/>
      <c r="V119" s="297"/>
      <c r="W119" s="297"/>
      <c r="X119" s="297"/>
      <c r="Y119" s="297"/>
      <c r="Z119" s="297"/>
      <c r="AA119" s="297"/>
      <c r="AB119" s="297"/>
      <c r="AC119" s="297"/>
      <c r="AD119" s="297"/>
      <c r="AE119" s="297"/>
    </row>
    <row r="120" spans="1:31" x14ac:dyDescent="0.25">
      <c r="A120">
        <v>6</v>
      </c>
      <c r="E120">
        <v>1777048</v>
      </c>
      <c r="F120" t="s">
        <v>996</v>
      </c>
      <c r="K120" t="s">
        <v>946</v>
      </c>
      <c r="L120" t="s">
        <v>986</v>
      </c>
      <c r="M120" t="s">
        <v>933</v>
      </c>
      <c r="O120" t="s">
        <v>897</v>
      </c>
      <c r="P120" s="317">
        <f>+BNLPL02!I65</f>
        <v>10000</v>
      </c>
      <c r="Q120" s="317">
        <f>+BNLPL02!J65</f>
        <v>12000</v>
      </c>
      <c r="R120" s="317">
        <f>+BNLPL02!K65</f>
        <v>13000</v>
      </c>
      <c r="S120" s="297"/>
      <c r="T120" s="297"/>
      <c r="U120" s="297"/>
      <c r="V120" s="297"/>
      <c r="W120" s="297"/>
      <c r="X120" s="297"/>
      <c r="Y120" s="297"/>
      <c r="Z120" s="297"/>
      <c r="AA120" s="297"/>
      <c r="AB120" s="297"/>
      <c r="AC120" s="297"/>
      <c r="AD120" s="297"/>
      <c r="AE120" s="297"/>
    </row>
    <row r="121" spans="1:31" x14ac:dyDescent="0.25">
      <c r="A121">
        <v>6</v>
      </c>
      <c r="E121">
        <v>1777049</v>
      </c>
      <c r="F121" t="s">
        <v>997</v>
      </c>
      <c r="K121" t="s">
        <v>946</v>
      </c>
      <c r="L121" t="s">
        <v>986</v>
      </c>
      <c r="M121" t="s">
        <v>933</v>
      </c>
      <c r="O121" t="s">
        <v>897</v>
      </c>
      <c r="P121" s="317">
        <f>+BNLPL02!I66</f>
        <v>9250</v>
      </c>
      <c r="Q121" s="317">
        <f>+BNLPL02!J66</f>
        <v>11350</v>
      </c>
      <c r="R121" s="317">
        <f>+BNLPL02!K66</f>
        <v>12950</v>
      </c>
      <c r="S121" s="297"/>
      <c r="T121" s="297"/>
      <c r="U121" s="297"/>
      <c r="V121" s="297"/>
      <c r="W121" s="297"/>
      <c r="X121" s="297"/>
      <c r="Y121" s="297"/>
      <c r="Z121" s="297"/>
      <c r="AA121" s="297"/>
      <c r="AB121" s="297"/>
      <c r="AC121" s="297"/>
      <c r="AD121" s="297"/>
      <c r="AE121" s="297"/>
    </row>
    <row r="122" spans="1:31" x14ac:dyDescent="0.25">
      <c r="A122">
        <v>6</v>
      </c>
      <c r="E122">
        <v>1777050</v>
      </c>
      <c r="F122" t="s">
        <v>998</v>
      </c>
      <c r="K122" t="s">
        <v>946</v>
      </c>
      <c r="L122" t="s">
        <v>986</v>
      </c>
      <c r="M122" t="s">
        <v>933</v>
      </c>
      <c r="O122" t="s">
        <v>897</v>
      </c>
      <c r="P122" s="317">
        <f>+BNLPL02!I67</f>
        <v>7000</v>
      </c>
      <c r="Q122" s="317">
        <f>+BNLPL02!J67</f>
        <v>8500</v>
      </c>
      <c r="R122" s="317">
        <f>+BNLPL02!K67</f>
        <v>1000</v>
      </c>
      <c r="S122" s="297"/>
      <c r="T122" s="297"/>
      <c r="U122" s="297"/>
      <c r="V122" s="297"/>
      <c r="W122" s="297"/>
      <c r="X122" s="297"/>
      <c r="Y122" s="297"/>
      <c r="Z122" s="297"/>
      <c r="AA122" s="297"/>
      <c r="AB122" s="297"/>
      <c r="AC122" s="297"/>
      <c r="AD122" s="297"/>
      <c r="AE122" s="297"/>
    </row>
    <row r="123" spans="1:31" x14ac:dyDescent="0.25">
      <c r="A123">
        <v>6</v>
      </c>
      <c r="E123">
        <v>1777051</v>
      </c>
      <c r="F123" t="s">
        <v>999</v>
      </c>
      <c r="K123" t="s">
        <v>946</v>
      </c>
      <c r="L123" t="s">
        <v>986</v>
      </c>
      <c r="M123" t="s">
        <v>933</v>
      </c>
      <c r="O123" t="s">
        <v>897</v>
      </c>
      <c r="P123" s="317">
        <f>+BNLPL02!I68</f>
        <v>8000</v>
      </c>
      <c r="Q123" s="317">
        <f>+BNLPL02!J68</f>
        <v>9500</v>
      </c>
      <c r="R123" s="317">
        <f>+BNLPL02!K68</f>
        <v>1500</v>
      </c>
      <c r="S123" s="297"/>
      <c r="T123" s="297"/>
      <c r="U123" s="297"/>
      <c r="V123" s="297"/>
      <c r="W123" s="297"/>
      <c r="X123" s="297"/>
      <c r="Y123" s="297"/>
      <c r="Z123" s="297"/>
      <c r="AA123" s="297"/>
      <c r="AB123" s="297"/>
      <c r="AC123" s="297"/>
      <c r="AD123" s="297"/>
      <c r="AE123" s="297"/>
    </row>
    <row r="124" spans="1:31" x14ac:dyDescent="0.25">
      <c r="A124">
        <v>4</v>
      </c>
      <c r="B124">
        <v>1619846</v>
      </c>
      <c r="C124" t="s">
        <v>21</v>
      </c>
      <c r="D124">
        <v>99</v>
      </c>
      <c r="P124" s="298"/>
      <c r="Q124" s="298"/>
      <c r="R124" s="298"/>
      <c r="S124" s="297"/>
      <c r="T124" s="297"/>
      <c r="U124" s="297"/>
      <c r="V124" s="297"/>
      <c r="W124" s="297"/>
      <c r="X124" s="297"/>
      <c r="Y124" s="297"/>
      <c r="Z124" s="297"/>
      <c r="AA124" s="297"/>
      <c r="AB124" s="297"/>
      <c r="AC124" s="297"/>
      <c r="AD124" s="297"/>
      <c r="AE124" s="297"/>
    </row>
    <row r="125" spans="1:31" x14ac:dyDescent="0.25">
      <c r="A125">
        <v>5</v>
      </c>
      <c r="E125">
        <v>1777213</v>
      </c>
      <c r="F125" t="s">
        <v>1000</v>
      </c>
      <c r="K125" t="s">
        <v>921</v>
      </c>
      <c r="M125" t="s">
        <v>971</v>
      </c>
      <c r="O125" t="s">
        <v>897</v>
      </c>
      <c r="P125" s="317" t="str">
        <f>+BNLPL02!I73</f>
        <v>CGBNL1</v>
      </c>
      <c r="Q125" s="317" t="str">
        <f>+BNLPL02!J73</f>
        <v>CGBNL2</v>
      </c>
      <c r="R125" s="317" t="str">
        <f>+BNLPL02!K73</f>
        <v>CGBNL3</v>
      </c>
      <c r="S125" s="297"/>
      <c r="T125" s="297"/>
      <c r="U125" s="297"/>
      <c r="V125" s="297"/>
      <c r="W125" s="297"/>
      <c r="X125" s="297"/>
      <c r="Y125" s="297"/>
      <c r="Z125" s="297"/>
      <c r="AA125" s="297"/>
      <c r="AB125" s="297"/>
      <c r="AC125" s="297"/>
      <c r="AD125" s="297"/>
      <c r="AE125" s="297"/>
    </row>
    <row r="126" spans="1:31" x14ac:dyDescent="0.25">
      <c r="A126">
        <v>5</v>
      </c>
      <c r="E126">
        <v>1777076</v>
      </c>
      <c r="F126" t="s">
        <v>1001</v>
      </c>
      <c r="K126" t="s">
        <v>918</v>
      </c>
      <c r="M126" t="s">
        <v>933</v>
      </c>
      <c r="O126" t="s">
        <v>897</v>
      </c>
      <c r="P126" s="317" t="str">
        <f>+BNLPL02!I74</f>
        <v>DNK</v>
      </c>
      <c r="Q126" s="317" t="str">
        <f>+BNLPL02!J74</f>
        <v>ZWE</v>
      </c>
      <c r="R126" s="317" t="str">
        <f>+BNLPL02!K74</f>
        <v>GBR</v>
      </c>
      <c r="S126" s="297"/>
      <c r="T126" s="297"/>
      <c r="U126" s="297"/>
      <c r="V126" s="297"/>
      <c r="W126" s="297"/>
      <c r="X126" s="297"/>
      <c r="Y126" s="297"/>
      <c r="Z126" s="297"/>
      <c r="AA126" s="297"/>
      <c r="AB126" s="297"/>
      <c r="AC126" s="297"/>
      <c r="AD126" s="297"/>
      <c r="AE126" s="297"/>
    </row>
    <row r="127" spans="1:31" x14ac:dyDescent="0.25">
      <c r="A127">
        <v>5</v>
      </c>
      <c r="E127">
        <v>1777081</v>
      </c>
      <c r="F127" t="s">
        <v>1002</v>
      </c>
      <c r="K127" t="s">
        <v>946</v>
      </c>
      <c r="M127" t="s">
        <v>933</v>
      </c>
      <c r="O127" t="s">
        <v>897</v>
      </c>
      <c r="P127" s="317">
        <f>+BNLPL02!I75</f>
        <v>50</v>
      </c>
      <c r="Q127" s="317">
        <f>+BNLPL02!J75</f>
        <v>75</v>
      </c>
      <c r="R127" s="317">
        <f>+BNLPL02!K75</f>
        <v>120</v>
      </c>
      <c r="S127" s="297"/>
      <c r="T127" s="297"/>
      <c r="U127" s="297"/>
      <c r="V127" s="297"/>
      <c r="W127" s="297"/>
      <c r="X127" s="297"/>
      <c r="Y127" s="297"/>
      <c r="Z127" s="297"/>
      <c r="AA127" s="297"/>
      <c r="AB127" s="297"/>
      <c r="AC127" s="297"/>
      <c r="AD127" s="297"/>
      <c r="AE127" s="297"/>
    </row>
    <row r="128" spans="1:31" x14ac:dyDescent="0.25">
      <c r="A128">
        <v>4</v>
      </c>
      <c r="B128">
        <v>1620043</v>
      </c>
      <c r="C128" t="s">
        <v>22</v>
      </c>
      <c r="D128">
        <v>1</v>
      </c>
      <c r="P128" s="298"/>
      <c r="Q128" s="298"/>
      <c r="R128" s="298"/>
      <c r="S128" s="297"/>
      <c r="T128" s="297"/>
      <c r="U128" s="297"/>
      <c r="V128" s="297"/>
      <c r="W128" s="297"/>
      <c r="X128" s="297"/>
      <c r="Y128" s="297"/>
      <c r="Z128" s="297"/>
      <c r="AA128" s="297"/>
      <c r="AB128" s="297"/>
      <c r="AC128" s="297"/>
      <c r="AD128" s="297"/>
      <c r="AE128" s="297"/>
    </row>
    <row r="129" spans="1:31" x14ac:dyDescent="0.25">
      <c r="A129">
        <v>5</v>
      </c>
      <c r="E129">
        <v>1778724</v>
      </c>
      <c r="F129" t="s">
        <v>1003</v>
      </c>
      <c r="K129" t="s">
        <v>946</v>
      </c>
      <c r="M129" t="s">
        <v>947</v>
      </c>
      <c r="N129" t="s">
        <v>1004</v>
      </c>
      <c r="O129" t="s">
        <v>897</v>
      </c>
      <c r="P129" s="317" t="str">
        <f>+BNLPL02!I252</f>
        <v xml:space="preserve"> </v>
      </c>
      <c r="Q129" s="298"/>
      <c r="R129" s="298"/>
      <c r="S129" s="297"/>
      <c r="T129" s="297"/>
      <c r="U129" s="297"/>
      <c r="V129" s="297"/>
      <c r="W129" s="297"/>
      <c r="X129" s="297"/>
      <c r="Y129" s="297"/>
      <c r="Z129" s="297"/>
      <c r="AA129" s="297"/>
      <c r="AB129" s="297"/>
      <c r="AC129" s="297"/>
      <c r="AD129" s="297"/>
      <c r="AE129" s="297"/>
    </row>
    <row r="130" spans="1:31" x14ac:dyDescent="0.25">
      <c r="A130">
        <v>5</v>
      </c>
      <c r="E130">
        <v>1778720</v>
      </c>
      <c r="F130" t="s">
        <v>1005</v>
      </c>
      <c r="K130" t="s">
        <v>946</v>
      </c>
      <c r="M130" t="s">
        <v>947</v>
      </c>
      <c r="O130" t="s">
        <v>897</v>
      </c>
      <c r="P130" s="317">
        <f>+BNLPL02!I264</f>
        <v>3000</v>
      </c>
      <c r="Q130" s="298"/>
      <c r="R130" s="298"/>
      <c r="S130" s="297"/>
      <c r="T130" s="297"/>
      <c r="U130" s="297"/>
      <c r="V130" s="297"/>
      <c r="W130" s="297"/>
      <c r="X130" s="297"/>
      <c r="Y130" s="297"/>
      <c r="Z130" s="297"/>
      <c r="AA130" s="297"/>
      <c r="AB130" s="297"/>
      <c r="AC130" s="297"/>
      <c r="AD130" s="297"/>
      <c r="AE130" s="297"/>
    </row>
    <row r="131" spans="1:31" x14ac:dyDescent="0.25">
      <c r="A131">
        <v>5</v>
      </c>
      <c r="E131">
        <v>1778716</v>
      </c>
      <c r="F131" t="s">
        <v>1006</v>
      </c>
      <c r="K131" t="s">
        <v>946</v>
      </c>
      <c r="L131" t="s">
        <v>986</v>
      </c>
      <c r="M131" t="s">
        <v>947</v>
      </c>
      <c r="O131" t="s">
        <v>897</v>
      </c>
      <c r="P131" s="317">
        <f>+BNLPL02!G266</f>
        <v>65000</v>
      </c>
      <c r="Q131" s="298"/>
      <c r="R131" s="298"/>
      <c r="S131" s="297"/>
      <c r="T131" s="297"/>
      <c r="U131" s="297"/>
      <c r="V131" s="297"/>
      <c r="W131" s="297"/>
      <c r="X131" s="297"/>
      <c r="Y131" s="297"/>
      <c r="Z131" s="297"/>
      <c r="AA131" s="297"/>
      <c r="AB131" s="297"/>
      <c r="AC131" s="297"/>
      <c r="AD131" s="297"/>
      <c r="AE131" s="297"/>
    </row>
    <row r="132" spans="1:31" x14ac:dyDescent="0.25">
      <c r="A132">
        <v>5</v>
      </c>
      <c r="E132">
        <v>1778717</v>
      </c>
      <c r="F132" t="s">
        <v>1007</v>
      </c>
      <c r="K132" t="s">
        <v>946</v>
      </c>
      <c r="L132" t="s">
        <v>986</v>
      </c>
      <c r="M132" t="s">
        <v>947</v>
      </c>
      <c r="O132" t="s">
        <v>897</v>
      </c>
      <c r="P132" s="317">
        <f>+BNLPL02!G265</f>
        <v>63500</v>
      </c>
      <c r="Q132" s="298"/>
      <c r="R132" s="298"/>
      <c r="S132" s="297"/>
      <c r="T132" s="297"/>
      <c r="U132" s="297"/>
      <c r="V132" s="297"/>
      <c r="W132" s="297"/>
      <c r="X132" s="297"/>
      <c r="Y132" s="297"/>
      <c r="Z132" s="297"/>
      <c r="AA132" s="297"/>
      <c r="AB132" s="297"/>
      <c r="AC132" s="297"/>
      <c r="AD132" s="297"/>
      <c r="AE132" s="297"/>
    </row>
    <row r="133" spans="1:31" x14ac:dyDescent="0.25">
      <c r="A133">
        <v>5</v>
      </c>
      <c r="E133">
        <v>1778718</v>
      </c>
      <c r="F133" t="s">
        <v>1008</v>
      </c>
      <c r="K133" t="s">
        <v>946</v>
      </c>
      <c r="L133" t="s">
        <v>986</v>
      </c>
      <c r="M133" t="s">
        <v>947</v>
      </c>
      <c r="O133" t="s">
        <v>897</v>
      </c>
      <c r="P133" s="317">
        <f>+BNLPL02!G267</f>
        <v>68000</v>
      </c>
      <c r="Q133" s="298"/>
      <c r="R133" s="298"/>
      <c r="S133" s="297"/>
      <c r="T133" s="297"/>
      <c r="U133" s="297"/>
      <c r="V133" s="297"/>
      <c r="W133" s="297"/>
      <c r="X133" s="297"/>
      <c r="Y133" s="297"/>
      <c r="Z133" s="297"/>
      <c r="AA133" s="297"/>
      <c r="AB133" s="297"/>
      <c r="AC133" s="297"/>
      <c r="AD133" s="297"/>
      <c r="AE133" s="297"/>
    </row>
    <row r="134" spans="1:31" x14ac:dyDescent="0.25">
      <c r="A134">
        <v>5</v>
      </c>
      <c r="E134">
        <v>1778719</v>
      </c>
      <c r="F134" t="s">
        <v>1009</v>
      </c>
      <c r="K134" t="s">
        <v>946</v>
      </c>
      <c r="L134" t="s">
        <v>986</v>
      </c>
      <c r="M134" t="s">
        <v>947</v>
      </c>
      <c r="O134" t="s">
        <v>897</v>
      </c>
      <c r="P134" s="317">
        <f>+BNLPL02!G268</f>
        <v>4800</v>
      </c>
      <c r="Q134" s="298"/>
      <c r="R134" s="298"/>
      <c r="S134" s="297"/>
      <c r="T134" s="297"/>
      <c r="U134" s="297"/>
      <c r="V134" s="297"/>
      <c r="W134" s="297"/>
      <c r="X134" s="297"/>
      <c r="Y134" s="297"/>
      <c r="Z134" s="297"/>
      <c r="AA134" s="297"/>
      <c r="AB134" s="297"/>
      <c r="AC134" s="297"/>
      <c r="AD134" s="297"/>
      <c r="AE134" s="297"/>
    </row>
    <row r="135" spans="1:31" x14ac:dyDescent="0.25">
      <c r="A135">
        <v>5</v>
      </c>
      <c r="E135">
        <v>1778721</v>
      </c>
      <c r="F135" t="s">
        <v>1010</v>
      </c>
      <c r="K135" t="s">
        <v>946</v>
      </c>
      <c r="L135" t="s">
        <v>986</v>
      </c>
      <c r="M135" t="s">
        <v>947</v>
      </c>
      <c r="O135" t="s">
        <v>897</v>
      </c>
      <c r="P135" s="317">
        <f>+BNLPL02!I269</f>
        <v>-64700</v>
      </c>
      <c r="Q135" s="298"/>
      <c r="R135" s="298"/>
      <c r="S135" s="297"/>
      <c r="T135" s="297"/>
      <c r="U135" s="297"/>
      <c r="V135" s="297"/>
      <c r="W135" s="297"/>
      <c r="X135" s="297"/>
      <c r="Y135" s="297"/>
      <c r="Z135" s="297"/>
      <c r="AA135" s="297"/>
      <c r="AB135" s="297"/>
      <c r="AC135" s="297"/>
      <c r="AD135" s="297"/>
      <c r="AE135" s="297"/>
    </row>
    <row r="136" spans="1:31" x14ac:dyDescent="0.25">
      <c r="A136">
        <v>5</v>
      </c>
      <c r="B136">
        <v>1619833</v>
      </c>
      <c r="C136" t="s">
        <v>1011</v>
      </c>
      <c r="D136">
        <v>99</v>
      </c>
      <c r="P136" s="298"/>
      <c r="Q136" s="298"/>
      <c r="R136" s="298"/>
      <c r="S136" s="297"/>
      <c r="T136" s="297"/>
      <c r="U136" s="297"/>
      <c r="V136" s="297"/>
      <c r="W136" s="297"/>
      <c r="X136" s="297"/>
      <c r="Y136" s="297"/>
      <c r="Z136" s="297"/>
      <c r="AA136" s="297"/>
      <c r="AB136" s="297"/>
      <c r="AC136" s="297"/>
      <c r="AD136" s="297"/>
      <c r="AE136" s="297"/>
    </row>
    <row r="137" spans="1:31" x14ac:dyDescent="0.25">
      <c r="A137">
        <v>6</v>
      </c>
      <c r="E137">
        <v>1777215</v>
      </c>
      <c r="F137" t="s">
        <v>1012</v>
      </c>
      <c r="K137" t="s">
        <v>921</v>
      </c>
      <c r="M137" t="s">
        <v>971</v>
      </c>
      <c r="O137" t="s">
        <v>897</v>
      </c>
      <c r="P137" s="317" t="str">
        <f>+BNLPL02!I80</f>
        <v>UGBNL1</v>
      </c>
      <c r="Q137" s="317" t="str">
        <f>+BNLPL02!J80</f>
        <v>UGBNL2</v>
      </c>
      <c r="R137" s="317" t="str">
        <f>+BNLPL02!K80</f>
        <v>UGBNL3</v>
      </c>
      <c r="S137" s="297"/>
      <c r="T137" s="297"/>
      <c r="U137" s="297"/>
      <c r="V137" s="297"/>
      <c r="W137" s="297"/>
      <c r="X137" s="297"/>
      <c r="Y137" s="297"/>
      <c r="Z137" s="297"/>
      <c r="AA137" s="297"/>
      <c r="AB137" s="297"/>
      <c r="AC137" s="297"/>
      <c r="AD137" s="297"/>
      <c r="AE137" s="297"/>
    </row>
    <row r="138" spans="1:31" x14ac:dyDescent="0.25">
      <c r="A138">
        <v>6</v>
      </c>
      <c r="E138">
        <v>1777251</v>
      </c>
      <c r="F138" t="s">
        <v>1013</v>
      </c>
      <c r="K138" t="s">
        <v>946</v>
      </c>
      <c r="L138" t="s">
        <v>986</v>
      </c>
      <c r="M138" t="s">
        <v>933</v>
      </c>
      <c r="O138" t="s">
        <v>897</v>
      </c>
      <c r="P138" s="317">
        <f>+BNLPL02!I81</f>
        <v>750</v>
      </c>
      <c r="Q138" s="317">
        <f>+BNLPL02!J81</f>
        <v>1000</v>
      </c>
      <c r="R138" s="317">
        <f>+BNLPL02!K81</f>
        <v>1250</v>
      </c>
      <c r="S138" s="297"/>
      <c r="T138" s="297"/>
      <c r="U138" s="297"/>
      <c r="V138" s="297"/>
      <c r="W138" s="297"/>
      <c r="X138" s="297"/>
      <c r="Y138" s="297"/>
      <c r="Z138" s="297"/>
      <c r="AA138" s="297"/>
      <c r="AB138" s="297"/>
      <c r="AC138" s="297"/>
      <c r="AD138" s="297"/>
      <c r="AE138" s="297"/>
    </row>
    <row r="139" spans="1:31" x14ac:dyDescent="0.25">
      <c r="A139">
        <v>6</v>
      </c>
      <c r="E139">
        <v>1777337</v>
      </c>
      <c r="F139" t="s">
        <v>1014</v>
      </c>
      <c r="K139" t="s">
        <v>946</v>
      </c>
      <c r="L139" t="s">
        <v>986</v>
      </c>
      <c r="M139" t="s">
        <v>933</v>
      </c>
      <c r="O139" t="s">
        <v>897</v>
      </c>
      <c r="P139" s="317">
        <f>+BNLPL02!I82</f>
        <v>20000</v>
      </c>
      <c r="Q139" s="317">
        <f>+BNLPL02!J82</f>
        <v>22000</v>
      </c>
      <c r="R139" s="317">
        <f>+BNLPL02!K82</f>
        <v>23000</v>
      </c>
      <c r="S139" s="297"/>
      <c r="T139" s="297"/>
      <c r="U139" s="297"/>
      <c r="V139" s="297"/>
      <c r="W139" s="297"/>
      <c r="X139" s="297"/>
      <c r="Y139" s="297"/>
      <c r="Z139" s="297"/>
      <c r="AA139" s="297"/>
      <c r="AB139" s="297"/>
      <c r="AC139" s="297"/>
      <c r="AD139" s="297"/>
      <c r="AE139" s="297"/>
    </row>
    <row r="140" spans="1:31" x14ac:dyDescent="0.25">
      <c r="A140">
        <v>6</v>
      </c>
      <c r="E140">
        <v>1777338</v>
      </c>
      <c r="F140" t="s">
        <v>1015</v>
      </c>
      <c r="K140" t="s">
        <v>946</v>
      </c>
      <c r="L140" t="s">
        <v>986</v>
      </c>
      <c r="M140" t="s">
        <v>933</v>
      </c>
      <c r="O140" t="s">
        <v>897</v>
      </c>
      <c r="P140" s="317">
        <f>+BNLPL02!I83</f>
        <v>19500</v>
      </c>
      <c r="Q140" s="317">
        <f>+BNLPL02!J83</f>
        <v>21500</v>
      </c>
      <c r="R140" s="317">
        <f>+BNLPL02!K83</f>
        <v>22500</v>
      </c>
      <c r="S140" s="297"/>
      <c r="T140" s="297"/>
      <c r="U140" s="297"/>
      <c r="V140" s="297"/>
      <c r="W140" s="297"/>
      <c r="X140" s="297"/>
      <c r="Y140" s="297"/>
      <c r="Z140" s="297"/>
      <c r="AA140" s="297"/>
      <c r="AB140" s="297"/>
      <c r="AC140" s="297"/>
      <c r="AD140" s="297"/>
      <c r="AE140" s="297"/>
    </row>
    <row r="141" spans="1:31" x14ac:dyDescent="0.25">
      <c r="A141">
        <v>6</v>
      </c>
      <c r="E141">
        <v>1777376</v>
      </c>
      <c r="F141" t="s">
        <v>1016</v>
      </c>
      <c r="K141" t="s">
        <v>946</v>
      </c>
      <c r="L141" t="s">
        <v>986</v>
      </c>
      <c r="M141" t="s">
        <v>933</v>
      </c>
      <c r="O141" t="s">
        <v>897</v>
      </c>
      <c r="P141" s="317">
        <f>+BNLPL02!I84</f>
        <v>21000</v>
      </c>
      <c r="Q141" s="317">
        <f>+BNLPL02!J84</f>
        <v>23000</v>
      </c>
      <c r="R141" s="317">
        <f>+BNLPL02!K84</f>
        <v>24000</v>
      </c>
      <c r="S141" s="297"/>
      <c r="T141" s="297"/>
      <c r="U141" s="297"/>
      <c r="V141" s="297"/>
      <c r="W141" s="297"/>
      <c r="X141" s="297"/>
      <c r="Y141" s="297"/>
      <c r="Z141" s="297"/>
      <c r="AA141" s="297"/>
      <c r="AB141" s="297"/>
      <c r="AC141" s="297"/>
      <c r="AD141" s="297"/>
      <c r="AE141" s="297"/>
    </row>
    <row r="142" spans="1:31" x14ac:dyDescent="0.25">
      <c r="A142">
        <v>6</v>
      </c>
      <c r="E142">
        <v>1777377</v>
      </c>
      <c r="F142" t="s">
        <v>1017</v>
      </c>
      <c r="K142" t="s">
        <v>946</v>
      </c>
      <c r="L142" t="s">
        <v>986</v>
      </c>
      <c r="M142" t="s">
        <v>933</v>
      </c>
      <c r="O142" t="s">
        <v>897</v>
      </c>
      <c r="P142" s="317">
        <f>+BNLPL02!I85</f>
        <v>1500</v>
      </c>
      <c r="Q142" s="317">
        <f>+BNLPL02!J85</f>
        <v>1600</v>
      </c>
      <c r="R142" s="317">
        <f>+BNLPL02!K85</f>
        <v>1700</v>
      </c>
      <c r="S142" s="297"/>
      <c r="T142" s="297"/>
      <c r="U142" s="297"/>
      <c r="V142" s="297"/>
      <c r="W142" s="297"/>
      <c r="X142" s="297"/>
      <c r="Y142" s="297"/>
      <c r="Z142" s="297"/>
      <c r="AA142" s="297"/>
      <c r="AB142" s="297"/>
      <c r="AC142" s="297"/>
      <c r="AD142" s="297"/>
      <c r="AE142" s="297"/>
    </row>
    <row r="143" spans="1:31" x14ac:dyDescent="0.25">
      <c r="A143">
        <v>4</v>
      </c>
      <c r="B143">
        <v>1620036</v>
      </c>
      <c r="C143" t="s">
        <v>1018</v>
      </c>
      <c r="D143">
        <v>1</v>
      </c>
      <c r="P143" s="298"/>
      <c r="Q143" s="298"/>
      <c r="R143" s="298"/>
      <c r="S143" s="297"/>
      <c r="T143" s="297"/>
      <c r="U143" s="297"/>
      <c r="V143" s="297"/>
      <c r="W143" s="297"/>
      <c r="X143" s="297"/>
      <c r="Y143" s="297"/>
      <c r="Z143" s="297"/>
      <c r="AA143" s="297"/>
      <c r="AB143" s="297"/>
      <c r="AC143" s="297"/>
      <c r="AD143" s="297"/>
      <c r="AE143" s="297"/>
    </row>
    <row r="144" spans="1:31" x14ac:dyDescent="0.25">
      <c r="A144">
        <v>5</v>
      </c>
      <c r="E144">
        <v>1777406</v>
      </c>
      <c r="F144" t="s">
        <v>1019</v>
      </c>
      <c r="K144" t="s">
        <v>946</v>
      </c>
      <c r="L144" t="s">
        <v>986</v>
      </c>
      <c r="M144" t="s">
        <v>947</v>
      </c>
      <c r="P144" s="298"/>
      <c r="Q144" s="298"/>
      <c r="R144" s="298"/>
      <c r="S144" s="297"/>
      <c r="T144" s="297"/>
      <c r="U144" s="297"/>
      <c r="V144" s="297"/>
      <c r="W144" s="297"/>
      <c r="X144" s="297"/>
      <c r="Y144" s="297"/>
      <c r="Z144" s="297"/>
      <c r="AA144" s="297"/>
      <c r="AB144" s="297"/>
      <c r="AC144" s="297"/>
      <c r="AD144" s="297"/>
      <c r="AE144" s="297"/>
    </row>
    <row r="145" spans="1:31" x14ac:dyDescent="0.25">
      <c r="G145" t="s">
        <v>15</v>
      </c>
      <c r="H145" t="s">
        <v>16</v>
      </c>
      <c r="O145" t="s">
        <v>897</v>
      </c>
      <c r="P145" s="317">
        <f>+BNLPL02!I273</f>
        <v>12870</v>
      </c>
      <c r="Q145" s="298"/>
      <c r="R145" s="298"/>
      <c r="S145" s="297"/>
      <c r="T145" s="297"/>
      <c r="U145" s="297"/>
      <c r="V145" s="297"/>
      <c r="W145" s="297"/>
      <c r="X145" s="297"/>
      <c r="Y145" s="297"/>
      <c r="Z145" s="297"/>
      <c r="AA145" s="297"/>
      <c r="AB145" s="297"/>
      <c r="AC145" s="297"/>
      <c r="AD145" s="297"/>
      <c r="AE145" s="297"/>
    </row>
    <row r="146" spans="1:31" x14ac:dyDescent="0.25">
      <c r="G146" t="s">
        <v>17</v>
      </c>
      <c r="H146" t="s">
        <v>954</v>
      </c>
      <c r="O146" t="s">
        <v>897</v>
      </c>
      <c r="P146" s="298"/>
      <c r="Q146" s="298"/>
      <c r="R146" s="298"/>
      <c r="S146" s="297"/>
      <c r="T146" s="297"/>
      <c r="U146" s="297"/>
      <c r="V146" s="297"/>
      <c r="W146" s="297"/>
      <c r="X146" s="297"/>
      <c r="Y146" s="297"/>
      <c r="Z146" s="297"/>
      <c r="AA146" s="297"/>
      <c r="AB146" s="297"/>
      <c r="AC146" s="297"/>
      <c r="AD146" s="297"/>
      <c r="AE146" s="297"/>
    </row>
    <row r="147" spans="1:31" x14ac:dyDescent="0.25">
      <c r="A147">
        <v>5</v>
      </c>
      <c r="E147">
        <v>1778757</v>
      </c>
      <c r="F147" t="s">
        <v>1020</v>
      </c>
      <c r="K147" t="s">
        <v>946</v>
      </c>
      <c r="M147" t="s">
        <v>947</v>
      </c>
      <c r="P147" s="298"/>
      <c r="Q147" s="298"/>
      <c r="R147" s="298"/>
      <c r="S147" s="297"/>
      <c r="T147" s="297"/>
      <c r="U147" s="297"/>
      <c r="V147" s="297"/>
      <c r="W147" s="297"/>
      <c r="X147" s="297"/>
      <c r="Y147" s="297"/>
      <c r="Z147" s="297"/>
      <c r="AA147" s="297"/>
      <c r="AB147" s="297"/>
      <c r="AC147" s="297"/>
      <c r="AD147" s="297"/>
      <c r="AE147" s="297"/>
    </row>
    <row r="148" spans="1:31" x14ac:dyDescent="0.25">
      <c r="G148" t="s">
        <v>15</v>
      </c>
      <c r="H148" t="s">
        <v>16</v>
      </c>
      <c r="O148" t="s">
        <v>897</v>
      </c>
      <c r="P148" s="312">
        <f>+BNLPL02!G276</f>
        <v>331500</v>
      </c>
      <c r="Q148" s="298"/>
      <c r="R148" s="298"/>
      <c r="S148" s="297"/>
      <c r="T148" s="297"/>
      <c r="U148" s="297"/>
      <c r="V148" s="297"/>
      <c r="W148" s="297"/>
      <c r="X148" s="297"/>
      <c r="Y148" s="297"/>
      <c r="Z148" s="297"/>
      <c r="AA148" s="297"/>
      <c r="AB148" s="297"/>
      <c r="AC148" s="297"/>
      <c r="AD148" s="297"/>
      <c r="AE148" s="297"/>
    </row>
    <row r="149" spans="1:31" x14ac:dyDescent="0.25">
      <c r="G149" t="s">
        <v>17</v>
      </c>
      <c r="H149" t="s">
        <v>954</v>
      </c>
      <c r="O149" t="s">
        <v>897</v>
      </c>
      <c r="P149" s="298"/>
      <c r="Q149" s="298"/>
      <c r="R149" s="298"/>
      <c r="S149" s="297"/>
      <c r="T149" s="297"/>
      <c r="U149" s="297"/>
      <c r="V149" s="297"/>
      <c r="W149" s="297"/>
      <c r="X149" s="297"/>
      <c r="Y149" s="297"/>
      <c r="Z149" s="297"/>
      <c r="AA149" s="297"/>
      <c r="AB149" s="297"/>
      <c r="AC149" s="297"/>
      <c r="AD149" s="297"/>
      <c r="AE149" s="297"/>
    </row>
    <row r="150" spans="1:31" x14ac:dyDescent="0.25">
      <c r="A150">
        <v>5</v>
      </c>
      <c r="E150">
        <v>1778758</v>
      </c>
      <c r="F150" t="s">
        <v>1021</v>
      </c>
      <c r="K150" t="s">
        <v>946</v>
      </c>
      <c r="M150" t="s">
        <v>947</v>
      </c>
      <c r="P150" s="298"/>
      <c r="Q150" s="298"/>
      <c r="R150" s="298"/>
      <c r="S150" s="297"/>
      <c r="T150" s="297"/>
      <c r="U150" s="297"/>
      <c r="V150" s="297"/>
      <c r="W150" s="297"/>
      <c r="X150" s="297"/>
      <c r="Y150" s="297"/>
      <c r="Z150" s="297"/>
      <c r="AA150" s="297"/>
      <c r="AB150" s="297"/>
      <c r="AC150" s="297"/>
      <c r="AD150" s="297"/>
      <c r="AE150" s="297"/>
    </row>
    <row r="151" spans="1:31" x14ac:dyDescent="0.25">
      <c r="G151" t="s">
        <v>15</v>
      </c>
      <c r="H151" t="s">
        <v>16</v>
      </c>
      <c r="O151" t="s">
        <v>897</v>
      </c>
      <c r="P151" s="312">
        <f>+BNLPL02!G275</f>
        <v>392000</v>
      </c>
      <c r="Q151" s="298"/>
      <c r="R151" s="298"/>
      <c r="S151" s="297"/>
      <c r="T151" s="297"/>
      <c r="U151" s="297"/>
      <c r="V151" s="297"/>
      <c r="W151" s="297"/>
      <c r="X151" s="297"/>
      <c r="Y151" s="297"/>
      <c r="Z151" s="297"/>
      <c r="AA151" s="297"/>
      <c r="AB151" s="297"/>
      <c r="AC151" s="297"/>
      <c r="AD151" s="297"/>
      <c r="AE151" s="297"/>
    </row>
    <row r="152" spans="1:31" x14ac:dyDescent="0.25">
      <c r="G152" t="s">
        <v>17</v>
      </c>
      <c r="H152" t="s">
        <v>954</v>
      </c>
      <c r="O152" t="s">
        <v>897</v>
      </c>
      <c r="P152" s="298"/>
      <c r="Q152" s="298"/>
      <c r="R152" s="298"/>
      <c r="S152" s="297"/>
      <c r="T152" s="297"/>
      <c r="U152" s="297"/>
      <c r="V152" s="297"/>
      <c r="W152" s="297"/>
      <c r="X152" s="297"/>
      <c r="Y152" s="297"/>
      <c r="Z152" s="297"/>
      <c r="AA152" s="297"/>
      <c r="AB152" s="297"/>
      <c r="AC152" s="297"/>
      <c r="AD152" s="297"/>
      <c r="AE152" s="297"/>
    </row>
    <row r="153" spans="1:31" x14ac:dyDescent="0.25">
      <c r="A153">
        <v>5</v>
      </c>
      <c r="E153">
        <v>1778759</v>
      </c>
      <c r="F153" t="s">
        <v>1022</v>
      </c>
      <c r="K153" t="s">
        <v>946</v>
      </c>
      <c r="M153" t="s">
        <v>947</v>
      </c>
      <c r="P153" s="298"/>
      <c r="Q153" s="298"/>
      <c r="R153" s="298"/>
      <c r="S153" s="297"/>
      <c r="T153" s="297"/>
      <c r="U153" s="297"/>
      <c r="V153" s="297"/>
      <c r="W153" s="297"/>
      <c r="X153" s="297"/>
      <c r="Y153" s="297"/>
      <c r="Z153" s="297"/>
      <c r="AA153" s="297"/>
      <c r="AB153" s="297"/>
      <c r="AC153" s="297"/>
      <c r="AD153" s="297"/>
      <c r="AE153" s="297"/>
    </row>
    <row r="154" spans="1:31" x14ac:dyDescent="0.25">
      <c r="G154" t="s">
        <v>15</v>
      </c>
      <c r="H154" t="s">
        <v>16</v>
      </c>
      <c r="O154" t="s">
        <v>897</v>
      </c>
      <c r="P154" s="312">
        <f>+BNLPL02!G277</f>
        <v>1072400</v>
      </c>
      <c r="Q154" s="298"/>
      <c r="R154" s="298"/>
      <c r="S154" s="297"/>
      <c r="T154" s="297"/>
      <c r="U154" s="297"/>
      <c r="V154" s="297"/>
      <c r="W154" s="297"/>
      <c r="X154" s="297"/>
      <c r="Y154" s="297"/>
      <c r="Z154" s="297"/>
      <c r="AA154" s="297"/>
      <c r="AB154" s="297"/>
      <c r="AC154" s="297"/>
      <c r="AD154" s="297"/>
      <c r="AE154" s="297"/>
    </row>
    <row r="155" spans="1:31" x14ac:dyDescent="0.25">
      <c r="G155" t="s">
        <v>17</v>
      </c>
      <c r="H155" t="s">
        <v>954</v>
      </c>
      <c r="O155" t="s">
        <v>897</v>
      </c>
      <c r="P155" s="298"/>
      <c r="Q155" s="298"/>
      <c r="R155" s="298"/>
      <c r="S155" s="297"/>
      <c r="T155" s="297"/>
      <c r="U155" s="297"/>
      <c r="V155" s="297"/>
      <c r="W155" s="297"/>
      <c r="X155" s="297"/>
      <c r="Y155" s="297"/>
      <c r="Z155" s="297"/>
      <c r="AA155" s="297"/>
      <c r="AB155" s="297"/>
      <c r="AC155" s="297"/>
      <c r="AD155" s="297"/>
      <c r="AE155" s="297"/>
    </row>
    <row r="156" spans="1:31" x14ac:dyDescent="0.25">
      <c r="A156">
        <v>5</v>
      </c>
      <c r="E156">
        <v>1778760</v>
      </c>
      <c r="F156" t="s">
        <v>1023</v>
      </c>
      <c r="K156" t="s">
        <v>946</v>
      </c>
      <c r="M156" t="s">
        <v>947</v>
      </c>
      <c r="P156" s="298"/>
      <c r="Q156" s="298"/>
      <c r="R156" s="298"/>
      <c r="S156" s="297"/>
      <c r="T156" s="297"/>
      <c r="U156" s="297"/>
      <c r="V156" s="297"/>
      <c r="W156" s="297"/>
      <c r="X156" s="297"/>
      <c r="Y156" s="297"/>
      <c r="Z156" s="297"/>
      <c r="AA156" s="297"/>
      <c r="AB156" s="297"/>
      <c r="AC156" s="297"/>
      <c r="AD156" s="297"/>
      <c r="AE156" s="297"/>
    </row>
    <row r="157" spans="1:31" x14ac:dyDescent="0.25">
      <c r="G157" t="s">
        <v>15</v>
      </c>
      <c r="H157" t="s">
        <v>16</v>
      </c>
      <c r="O157" t="s">
        <v>897</v>
      </c>
      <c r="P157" s="312">
        <f>+BNLPL02!G278</f>
        <v>1011900</v>
      </c>
      <c r="Q157" s="298"/>
      <c r="R157" s="298"/>
      <c r="S157" s="297"/>
      <c r="T157" s="297"/>
      <c r="U157" s="297"/>
      <c r="V157" s="297"/>
      <c r="W157" s="297"/>
      <c r="X157" s="297"/>
      <c r="Y157" s="297"/>
      <c r="Z157" s="297"/>
      <c r="AA157" s="297"/>
      <c r="AB157" s="297"/>
      <c r="AC157" s="297"/>
      <c r="AD157" s="297"/>
      <c r="AE157" s="297"/>
    </row>
    <row r="158" spans="1:31" x14ac:dyDescent="0.25">
      <c r="G158" t="s">
        <v>17</v>
      </c>
      <c r="H158" t="s">
        <v>954</v>
      </c>
      <c r="O158" t="s">
        <v>897</v>
      </c>
      <c r="P158" s="298"/>
      <c r="Q158" s="298"/>
      <c r="R158" s="298"/>
      <c r="S158" s="297"/>
      <c r="T158" s="297"/>
      <c r="U158" s="297"/>
      <c r="V158" s="297"/>
      <c r="W158" s="297"/>
      <c r="X158" s="297"/>
      <c r="Y158" s="297"/>
      <c r="Z158" s="297"/>
      <c r="AA158" s="297"/>
      <c r="AB158" s="297"/>
      <c r="AC158" s="297"/>
      <c r="AD158" s="297"/>
      <c r="AE158" s="297"/>
    </row>
    <row r="159" spans="1:31" x14ac:dyDescent="0.25">
      <c r="A159">
        <v>5</v>
      </c>
      <c r="E159">
        <v>1779146</v>
      </c>
      <c r="F159" t="s">
        <v>1024</v>
      </c>
      <c r="K159" t="s">
        <v>946</v>
      </c>
      <c r="M159" t="s">
        <v>947</v>
      </c>
      <c r="P159" s="298"/>
      <c r="Q159" s="298"/>
      <c r="R159" s="298"/>
      <c r="S159" s="297"/>
      <c r="T159" s="297"/>
      <c r="U159" s="297"/>
      <c r="V159" s="297"/>
      <c r="W159" s="297"/>
      <c r="X159" s="297"/>
      <c r="Y159" s="297"/>
      <c r="Z159" s="297"/>
      <c r="AA159" s="297"/>
      <c r="AB159" s="297"/>
      <c r="AC159" s="297"/>
      <c r="AD159" s="297"/>
      <c r="AE159" s="297"/>
    </row>
    <row r="160" spans="1:31" x14ac:dyDescent="0.25">
      <c r="G160" t="s">
        <v>15</v>
      </c>
      <c r="H160" t="s">
        <v>16</v>
      </c>
      <c r="O160" t="s">
        <v>897</v>
      </c>
      <c r="P160" s="327">
        <f>+BNLPL02!G279</f>
        <v>0</v>
      </c>
      <c r="Q160" s="298"/>
      <c r="R160" s="298"/>
      <c r="S160" s="297"/>
      <c r="T160" s="297"/>
      <c r="U160" s="297"/>
      <c r="V160" s="297"/>
      <c r="W160" s="297"/>
      <c r="X160" s="297"/>
      <c r="Y160" s="297"/>
      <c r="Z160" s="297"/>
      <c r="AA160" s="297"/>
      <c r="AB160" s="297"/>
      <c r="AC160" s="297"/>
      <c r="AD160" s="297"/>
      <c r="AE160" s="297"/>
    </row>
    <row r="161" spans="1:31" x14ac:dyDescent="0.25">
      <c r="G161" t="s">
        <v>17</v>
      </c>
      <c r="H161" t="s">
        <v>954</v>
      </c>
      <c r="O161" t="s">
        <v>897</v>
      </c>
      <c r="P161" s="298"/>
      <c r="Q161" s="298"/>
      <c r="R161" s="298"/>
      <c r="S161" s="297"/>
      <c r="T161" s="297"/>
      <c r="U161" s="297"/>
      <c r="V161" s="297"/>
      <c r="W161" s="297"/>
      <c r="X161" s="297"/>
      <c r="Y161" s="297"/>
      <c r="Z161" s="297"/>
      <c r="AA161" s="297"/>
      <c r="AB161" s="297"/>
      <c r="AC161" s="297"/>
      <c r="AD161" s="297"/>
      <c r="AE161" s="297"/>
    </row>
    <row r="162" spans="1:31" x14ac:dyDescent="0.25">
      <c r="A162">
        <v>5</v>
      </c>
      <c r="E162">
        <v>1778761</v>
      </c>
      <c r="F162" t="s">
        <v>1025</v>
      </c>
      <c r="K162" t="s">
        <v>946</v>
      </c>
      <c r="M162" t="s">
        <v>947</v>
      </c>
      <c r="P162" s="298"/>
      <c r="Q162" s="298"/>
      <c r="R162" s="298"/>
      <c r="S162" s="297"/>
      <c r="T162" s="297"/>
      <c r="U162" s="297"/>
      <c r="V162" s="297"/>
      <c r="W162" s="297"/>
      <c r="X162" s="297"/>
      <c r="Y162" s="297"/>
      <c r="Z162" s="297"/>
      <c r="AA162" s="297"/>
      <c r="AB162" s="297"/>
      <c r="AC162" s="297"/>
      <c r="AD162" s="297"/>
      <c r="AE162" s="297"/>
    </row>
    <row r="163" spans="1:31" x14ac:dyDescent="0.25">
      <c r="G163" t="s">
        <v>15</v>
      </c>
      <c r="H163" t="s">
        <v>16</v>
      </c>
      <c r="O163" t="s">
        <v>897</v>
      </c>
      <c r="P163" s="312">
        <f>+BNLPL02!I280</f>
        <v>0</v>
      </c>
      <c r="Q163" s="298"/>
      <c r="R163" s="298"/>
      <c r="S163" s="297"/>
      <c r="T163" s="297"/>
      <c r="U163" s="297"/>
      <c r="V163" s="297"/>
      <c r="W163" s="297"/>
      <c r="X163" s="297"/>
      <c r="Y163" s="297"/>
      <c r="Z163" s="297"/>
      <c r="AA163" s="297"/>
      <c r="AB163" s="297"/>
      <c r="AC163" s="297"/>
      <c r="AD163" s="297"/>
      <c r="AE163" s="297"/>
    </row>
    <row r="164" spans="1:31" x14ac:dyDescent="0.25">
      <c r="G164" t="s">
        <v>17</v>
      </c>
      <c r="H164" t="s">
        <v>954</v>
      </c>
      <c r="O164" t="s">
        <v>897</v>
      </c>
      <c r="P164" s="298"/>
      <c r="Q164" s="298"/>
      <c r="R164" s="298"/>
      <c r="S164" s="297"/>
      <c r="T164" s="297"/>
      <c r="U164" s="297"/>
      <c r="V164" s="297"/>
      <c r="W164" s="297"/>
      <c r="X164" s="297"/>
      <c r="Y164" s="297"/>
      <c r="Z164" s="297"/>
      <c r="AA164" s="297"/>
      <c r="AB164" s="297"/>
      <c r="AC164" s="297"/>
      <c r="AD164" s="297"/>
      <c r="AE164" s="297"/>
    </row>
    <row r="165" spans="1:31" x14ac:dyDescent="0.25">
      <c r="A165">
        <v>5</v>
      </c>
      <c r="B165">
        <v>1619835</v>
      </c>
      <c r="C165" t="s">
        <v>1026</v>
      </c>
      <c r="D165">
        <v>99</v>
      </c>
      <c r="P165" s="298"/>
      <c r="Q165" s="298"/>
      <c r="R165" s="298"/>
      <c r="S165" s="297"/>
      <c r="T165" s="297"/>
      <c r="U165" s="297"/>
      <c r="V165" s="297"/>
      <c r="W165" s="297"/>
      <c r="X165" s="297"/>
      <c r="Y165" s="297"/>
      <c r="Z165" s="297"/>
      <c r="AA165" s="297"/>
      <c r="AB165" s="297"/>
      <c r="AC165" s="297"/>
      <c r="AD165" s="297"/>
      <c r="AE165" s="297"/>
    </row>
    <row r="166" spans="1:31" x14ac:dyDescent="0.25">
      <c r="A166">
        <v>6</v>
      </c>
      <c r="E166">
        <v>1777535</v>
      </c>
      <c r="F166" t="s">
        <v>1027</v>
      </c>
      <c r="K166" t="s">
        <v>923</v>
      </c>
      <c r="M166" t="s">
        <v>869</v>
      </c>
      <c r="P166" s="298"/>
      <c r="Q166" s="298"/>
      <c r="R166" s="298"/>
      <c r="S166" s="297"/>
      <c r="T166" s="297"/>
      <c r="U166" s="297"/>
      <c r="V166" s="297"/>
      <c r="W166" s="297"/>
      <c r="X166" s="297"/>
      <c r="Y166" s="297"/>
      <c r="Z166" s="297"/>
      <c r="AA166" s="297"/>
      <c r="AB166" s="297"/>
      <c r="AC166" s="297"/>
      <c r="AD166" s="297"/>
      <c r="AE166" s="297"/>
    </row>
    <row r="167" spans="1:31" x14ac:dyDescent="0.25">
      <c r="I167" t="s">
        <v>8</v>
      </c>
      <c r="J167" t="s">
        <v>924</v>
      </c>
      <c r="O167" t="s">
        <v>897</v>
      </c>
      <c r="P167" s="336">
        <f>+BNLPL02!I90</f>
        <v>0</v>
      </c>
      <c r="Q167" s="336">
        <f>+BNLPL02!J90</f>
        <v>0</v>
      </c>
      <c r="R167" s="336">
        <f>+BNLPL02!K90</f>
        <v>0</v>
      </c>
      <c r="S167" s="297"/>
      <c r="T167" s="297"/>
      <c r="U167" s="297"/>
      <c r="V167" s="297"/>
      <c r="W167" s="297"/>
      <c r="X167" s="297"/>
      <c r="Y167" s="297"/>
      <c r="Z167" s="297"/>
      <c r="AA167" s="297"/>
      <c r="AB167" s="297"/>
      <c r="AC167" s="297"/>
      <c r="AD167" s="297"/>
      <c r="AE167" s="297"/>
    </row>
    <row r="168" spans="1:31" x14ac:dyDescent="0.25">
      <c r="I168" t="s">
        <v>9</v>
      </c>
      <c r="J168" t="s">
        <v>925</v>
      </c>
      <c r="O168" t="s">
        <v>897</v>
      </c>
      <c r="P168" s="336" t="str">
        <f>+BNLPL02!I91</f>
        <v>false</v>
      </c>
      <c r="Q168" s="336" t="str">
        <f>+BNLPL02!J91</f>
        <v>false</v>
      </c>
      <c r="R168" s="336" t="str">
        <f>+BNLPL02!K91</f>
        <v>false</v>
      </c>
      <c r="S168" s="297"/>
      <c r="T168" s="297"/>
      <c r="U168" s="297"/>
      <c r="V168" s="297"/>
      <c r="W168" s="297"/>
      <c r="X168" s="297"/>
      <c r="Y168" s="297"/>
      <c r="Z168" s="297"/>
      <c r="AA168" s="297"/>
      <c r="AB168" s="297"/>
      <c r="AC168" s="297"/>
      <c r="AD168" s="297"/>
      <c r="AE168" s="297"/>
    </row>
    <row r="169" spans="1:31" x14ac:dyDescent="0.25">
      <c r="A169">
        <v>6</v>
      </c>
      <c r="E169">
        <v>1777109</v>
      </c>
      <c r="F169" t="s">
        <v>1028</v>
      </c>
      <c r="K169" t="s">
        <v>911</v>
      </c>
      <c r="M169" t="s">
        <v>869</v>
      </c>
      <c r="O169" t="s">
        <v>897</v>
      </c>
      <c r="P169" s="336" t="str">
        <f>+BNLPL02!I93</f>
        <v>Eikenhorst 1</v>
      </c>
      <c r="Q169" s="336" t="str">
        <f>+BNLPL02!J93</f>
        <v>Korte Voorhout</v>
      </c>
      <c r="R169" s="336" t="str">
        <f>+BNLPL02!K93</f>
        <v>Hoog Soeren</v>
      </c>
      <c r="S169" s="297"/>
      <c r="T169" s="297"/>
      <c r="U169" s="297"/>
      <c r="V169" s="297"/>
      <c r="W169" s="297"/>
      <c r="X169" s="297"/>
      <c r="Y169" s="297"/>
      <c r="Z169" s="297"/>
      <c r="AA169" s="297"/>
      <c r="AB169" s="297"/>
      <c r="AC169" s="297"/>
      <c r="AD169" s="297"/>
      <c r="AE169" s="297"/>
    </row>
    <row r="170" spans="1:31" x14ac:dyDescent="0.25">
      <c r="A170">
        <v>6</v>
      </c>
      <c r="E170">
        <v>1777108</v>
      </c>
      <c r="F170" t="s">
        <v>1029</v>
      </c>
      <c r="K170" t="s">
        <v>1030</v>
      </c>
      <c r="M170" t="s">
        <v>869</v>
      </c>
      <c r="O170" t="s">
        <v>897</v>
      </c>
      <c r="P170" s="317">
        <f>+BNLPL02!I94</f>
        <v>1</v>
      </c>
      <c r="Q170" s="317">
        <f>+BNLPL02!J94</f>
        <v>7</v>
      </c>
      <c r="R170" s="317">
        <f>+BNLPL02!K94</f>
        <v>30</v>
      </c>
      <c r="S170" s="297"/>
      <c r="T170" s="297"/>
      <c r="U170" s="297"/>
      <c r="V170" s="297"/>
      <c r="W170" s="297"/>
      <c r="X170" s="297"/>
      <c r="Y170" s="297"/>
      <c r="Z170" s="297"/>
      <c r="AA170" s="297"/>
      <c r="AB170" s="297"/>
      <c r="AC170" s="297"/>
      <c r="AD170" s="297"/>
      <c r="AE170" s="297"/>
    </row>
    <row r="171" spans="1:31" x14ac:dyDescent="0.25">
      <c r="A171">
        <v>6</v>
      </c>
      <c r="E171">
        <v>1777110</v>
      </c>
      <c r="F171" t="s">
        <v>1031</v>
      </c>
      <c r="K171" t="s">
        <v>1032</v>
      </c>
      <c r="M171" t="s">
        <v>869</v>
      </c>
      <c r="O171" t="s">
        <v>897</v>
      </c>
      <c r="P171" s="317">
        <f>+BNLPL02!I95</f>
        <v>0</v>
      </c>
      <c r="Q171" s="317">
        <f>+BNLPL02!J95</f>
        <v>0</v>
      </c>
      <c r="R171" s="317">
        <f>+BNLPL02!K95</f>
        <v>0</v>
      </c>
      <c r="S171" s="297"/>
      <c r="T171" s="297"/>
      <c r="U171" s="297"/>
      <c r="V171" s="297"/>
      <c r="W171" s="297"/>
      <c r="X171" s="297"/>
      <c r="Y171" s="297"/>
      <c r="Z171" s="297"/>
      <c r="AA171" s="297"/>
      <c r="AB171" s="297"/>
      <c r="AC171" s="297"/>
      <c r="AD171" s="297"/>
      <c r="AE171" s="297"/>
    </row>
    <row r="172" spans="1:31" x14ac:dyDescent="0.25">
      <c r="A172">
        <v>6</v>
      </c>
      <c r="E172">
        <v>1777111</v>
      </c>
      <c r="F172" t="s">
        <v>1033</v>
      </c>
      <c r="K172" t="s">
        <v>929</v>
      </c>
      <c r="M172" t="s">
        <v>869</v>
      </c>
      <c r="O172" t="s">
        <v>897</v>
      </c>
      <c r="P172" s="317">
        <f>+BNLPL02!I96</f>
        <v>0</v>
      </c>
      <c r="Q172" s="317">
        <f>+BNLPL02!J96</f>
        <v>0</v>
      </c>
      <c r="R172" s="317">
        <f>+BNLPL02!K96</f>
        <v>0</v>
      </c>
      <c r="S172" s="297"/>
      <c r="T172" s="297"/>
      <c r="U172" s="297"/>
      <c r="V172" s="297"/>
      <c r="W172" s="297"/>
      <c r="X172" s="297"/>
      <c r="Y172" s="297"/>
      <c r="Z172" s="297"/>
      <c r="AA172" s="297"/>
      <c r="AB172" s="297"/>
      <c r="AC172" s="297"/>
      <c r="AD172" s="297"/>
      <c r="AE172" s="297"/>
    </row>
    <row r="173" spans="1:31" x14ac:dyDescent="0.25">
      <c r="A173">
        <v>6</v>
      </c>
      <c r="E173">
        <v>1777112</v>
      </c>
      <c r="F173" t="s">
        <v>1034</v>
      </c>
      <c r="K173" t="s">
        <v>1035</v>
      </c>
      <c r="M173" t="s">
        <v>869</v>
      </c>
      <c r="O173" t="s">
        <v>897</v>
      </c>
      <c r="P173" s="336" t="str">
        <f>+BNLPL02!I97</f>
        <v>2245BB</v>
      </c>
      <c r="Q173" s="336" t="str">
        <f>+BNLPL02!J97</f>
        <v>2511VB</v>
      </c>
      <c r="R173" s="336" t="str">
        <f>+BNLPL02!K97</f>
        <v>7346AB</v>
      </c>
      <c r="S173" s="297"/>
      <c r="T173" s="297"/>
      <c r="U173" s="297"/>
      <c r="V173" s="297"/>
      <c r="W173" s="297"/>
      <c r="X173" s="297"/>
      <c r="Y173" s="297"/>
      <c r="Z173" s="297"/>
      <c r="AA173" s="297"/>
      <c r="AB173" s="297"/>
      <c r="AC173" s="297"/>
      <c r="AD173" s="297"/>
      <c r="AE173" s="297"/>
    </row>
    <row r="174" spans="1:31" x14ac:dyDescent="0.25">
      <c r="A174">
        <v>6</v>
      </c>
      <c r="E174">
        <v>1777113</v>
      </c>
      <c r="F174" t="s">
        <v>1036</v>
      </c>
      <c r="K174" t="s">
        <v>916</v>
      </c>
      <c r="M174" t="s">
        <v>869</v>
      </c>
      <c r="O174" t="s">
        <v>897</v>
      </c>
      <c r="P174" s="336" t="str">
        <f>+BNLPL02!I98</f>
        <v>Wassenaar</v>
      </c>
      <c r="Q174" s="336" t="str">
        <f>+BNLPL02!J98</f>
        <v>Den Haag</v>
      </c>
      <c r="R174" s="336" t="str">
        <f>+BNLPL02!K98</f>
        <v>Hoog Soeren</v>
      </c>
      <c r="S174" s="297"/>
      <c r="T174" s="297"/>
      <c r="U174" s="297"/>
      <c r="V174" s="297"/>
      <c r="W174" s="297"/>
      <c r="X174" s="297"/>
      <c r="Y174" s="297"/>
      <c r="Z174" s="297"/>
      <c r="AA174" s="297"/>
      <c r="AB174" s="297"/>
      <c r="AC174" s="297"/>
      <c r="AD174" s="297"/>
      <c r="AE174" s="297"/>
    </row>
    <row r="175" spans="1:31" x14ac:dyDescent="0.25">
      <c r="A175">
        <v>6</v>
      </c>
      <c r="E175">
        <v>1778635</v>
      </c>
      <c r="F175" t="s">
        <v>179</v>
      </c>
      <c r="K175" t="s">
        <v>946</v>
      </c>
      <c r="L175" t="s">
        <v>986</v>
      </c>
      <c r="M175" t="s">
        <v>933</v>
      </c>
      <c r="O175" t="s">
        <v>897</v>
      </c>
      <c r="P175" s="312">
        <f>+BNLPL02!I103</f>
        <v>650000</v>
      </c>
      <c r="Q175" s="312">
        <f>+BNLPL02!J103</f>
        <v>700000</v>
      </c>
      <c r="R175" s="312">
        <f>+BNLPL02!K103</f>
        <v>1215000</v>
      </c>
      <c r="S175" s="297"/>
      <c r="T175" s="297"/>
      <c r="U175" s="297"/>
      <c r="V175" s="297"/>
      <c r="W175" s="297"/>
      <c r="X175" s="297"/>
      <c r="Y175" s="297"/>
      <c r="Z175" s="297"/>
      <c r="AA175" s="297"/>
      <c r="AB175" s="297"/>
      <c r="AC175" s="297"/>
      <c r="AD175" s="297"/>
      <c r="AE175" s="297"/>
    </row>
    <row r="176" spans="1:31" x14ac:dyDescent="0.25">
      <c r="A176">
        <v>6</v>
      </c>
      <c r="E176">
        <v>1778638</v>
      </c>
      <c r="F176" t="s">
        <v>180</v>
      </c>
      <c r="K176" t="s">
        <v>946</v>
      </c>
      <c r="L176" t="s">
        <v>986</v>
      </c>
      <c r="M176" t="s">
        <v>933</v>
      </c>
      <c r="O176" t="s">
        <v>897</v>
      </c>
      <c r="P176" s="312">
        <f>+BNLPL02!I104</f>
        <v>700000</v>
      </c>
      <c r="Q176" s="312">
        <f>+BNLPL02!J104</f>
        <v>730000</v>
      </c>
      <c r="R176" s="312">
        <f>+BNLPL02!K104</f>
        <v>1275000</v>
      </c>
      <c r="S176" s="297"/>
      <c r="T176" s="297"/>
      <c r="U176" s="297"/>
      <c r="V176" s="297"/>
      <c r="W176" s="297"/>
      <c r="X176" s="297"/>
      <c r="Y176" s="297"/>
      <c r="Z176" s="297"/>
      <c r="AA176" s="297"/>
      <c r="AB176" s="297"/>
      <c r="AC176" s="297"/>
      <c r="AD176" s="297"/>
      <c r="AE176" s="297"/>
    </row>
    <row r="177" spans="1:31" x14ac:dyDescent="0.25">
      <c r="A177">
        <v>6</v>
      </c>
      <c r="E177">
        <v>1778652</v>
      </c>
      <c r="F177" t="s">
        <v>1037</v>
      </c>
      <c r="K177" t="s">
        <v>871</v>
      </c>
      <c r="L177" t="s">
        <v>872</v>
      </c>
      <c r="M177" t="s">
        <v>869</v>
      </c>
      <c r="P177" s="298"/>
      <c r="Q177" s="298"/>
      <c r="R177" s="298"/>
      <c r="S177" s="297"/>
      <c r="T177" s="297"/>
      <c r="U177" s="297"/>
      <c r="V177" s="297"/>
      <c r="W177" s="297"/>
      <c r="X177" s="297"/>
      <c r="Y177" s="297"/>
      <c r="Z177" s="297"/>
      <c r="AA177" s="297"/>
      <c r="AB177" s="297"/>
      <c r="AC177" s="297"/>
      <c r="AD177" s="297"/>
      <c r="AE177" s="297"/>
    </row>
    <row r="178" spans="1:31" x14ac:dyDescent="0.25">
      <c r="G178" t="s">
        <v>15</v>
      </c>
      <c r="H178" t="s">
        <v>16</v>
      </c>
      <c r="O178" t="s">
        <v>897</v>
      </c>
      <c r="P178" s="317">
        <f>+BNLPL02!I105</f>
        <v>0</v>
      </c>
      <c r="Q178" s="317" t="str">
        <f>+BNLPL02!J105</f>
        <v>2020-02-01</v>
      </c>
      <c r="R178" s="317" t="str">
        <f>+BNLPL02!K105</f>
        <v>2020-07-01</v>
      </c>
      <c r="S178" s="297"/>
      <c r="T178" s="297"/>
      <c r="U178" s="297"/>
      <c r="V178" s="297"/>
      <c r="W178" s="297"/>
      <c r="X178" s="297"/>
      <c r="Y178" s="297"/>
      <c r="Z178" s="297"/>
      <c r="AA178" s="297"/>
      <c r="AB178" s="297"/>
      <c r="AC178" s="297"/>
      <c r="AD178" s="297"/>
      <c r="AE178" s="297"/>
    </row>
    <row r="179" spans="1:31" x14ac:dyDescent="0.25">
      <c r="G179" t="s">
        <v>17</v>
      </c>
      <c r="H179" t="s">
        <v>954</v>
      </c>
      <c r="O179" t="s">
        <v>897</v>
      </c>
      <c r="P179" s="298"/>
      <c r="Q179" s="298"/>
      <c r="R179" s="298"/>
      <c r="S179" s="297"/>
      <c r="T179" s="297"/>
      <c r="U179" s="297"/>
      <c r="V179" s="297"/>
      <c r="W179" s="297"/>
      <c r="X179" s="297"/>
      <c r="Y179" s="297"/>
      <c r="Z179" s="297"/>
      <c r="AA179" s="297"/>
      <c r="AB179" s="297"/>
      <c r="AC179" s="297"/>
      <c r="AD179" s="297"/>
      <c r="AE179" s="297"/>
    </row>
    <row r="180" spans="1:31" x14ac:dyDescent="0.25">
      <c r="A180">
        <v>6</v>
      </c>
      <c r="E180">
        <v>1778653</v>
      </c>
      <c r="F180" t="s">
        <v>1038</v>
      </c>
      <c r="K180" t="s">
        <v>871</v>
      </c>
      <c r="L180" t="s">
        <v>872</v>
      </c>
      <c r="M180" t="s">
        <v>869</v>
      </c>
      <c r="P180" s="298"/>
      <c r="Q180" s="298" t="s">
        <v>1274</v>
      </c>
      <c r="R180" s="298"/>
      <c r="S180" s="297"/>
      <c r="T180" s="297"/>
      <c r="U180" s="297"/>
      <c r="V180" s="297"/>
      <c r="W180" s="297"/>
      <c r="X180" s="297"/>
      <c r="Y180" s="297"/>
      <c r="Z180" s="297"/>
      <c r="AA180" s="297"/>
      <c r="AB180" s="297"/>
      <c r="AC180" s="297"/>
      <c r="AD180" s="297"/>
      <c r="AE180" s="297"/>
    </row>
    <row r="181" spans="1:31" x14ac:dyDescent="0.25">
      <c r="G181" t="s">
        <v>15</v>
      </c>
      <c r="H181" t="s">
        <v>16</v>
      </c>
      <c r="O181" t="s">
        <v>897</v>
      </c>
      <c r="P181" s="317" t="str">
        <f>+BNLPL02!I106</f>
        <v>2020-06-30</v>
      </c>
      <c r="Q181" s="317" t="str">
        <f>+BNLPL02!J106</f>
        <v xml:space="preserve"> </v>
      </c>
      <c r="R181" s="317" t="str">
        <f>+BNLPL02!K106</f>
        <v>2020-10-31</v>
      </c>
      <c r="S181" s="297"/>
      <c r="T181" s="297"/>
      <c r="U181" s="297"/>
      <c r="V181" s="297"/>
      <c r="W181" s="297"/>
      <c r="X181" s="297"/>
      <c r="Y181" s="297"/>
      <c r="Z181" s="297"/>
      <c r="AA181" s="297"/>
      <c r="AB181" s="297"/>
      <c r="AC181" s="297"/>
      <c r="AD181" s="297"/>
      <c r="AE181" s="297"/>
    </row>
    <row r="182" spans="1:31" x14ac:dyDescent="0.25">
      <c r="G182" t="s">
        <v>17</v>
      </c>
      <c r="H182" t="s">
        <v>954</v>
      </c>
      <c r="O182" t="s">
        <v>897</v>
      </c>
      <c r="P182" s="299"/>
      <c r="Q182" s="299"/>
      <c r="R182" s="299"/>
      <c r="S182" s="297"/>
      <c r="T182" s="297"/>
      <c r="U182" s="297"/>
      <c r="V182" s="297"/>
      <c r="W182" s="297"/>
      <c r="X182" s="297"/>
      <c r="Y182" s="297"/>
      <c r="Z182" s="297"/>
      <c r="AA182" s="297"/>
      <c r="AB182" s="297"/>
      <c r="AC182" s="297"/>
      <c r="AD182" s="297"/>
      <c r="AE182" s="297"/>
    </row>
    <row r="183" spans="1:31" x14ac:dyDescent="0.25">
      <c r="A183">
        <v>6</v>
      </c>
      <c r="E183">
        <v>1778730</v>
      </c>
      <c r="F183" t="s">
        <v>1039</v>
      </c>
      <c r="K183" t="s">
        <v>946</v>
      </c>
      <c r="L183" t="s">
        <v>986</v>
      </c>
      <c r="M183" t="s">
        <v>1040</v>
      </c>
      <c r="N183" t="s">
        <v>1041</v>
      </c>
      <c r="P183" s="298"/>
      <c r="Q183" s="298"/>
      <c r="R183" s="298"/>
      <c r="S183" s="297"/>
      <c r="T183" s="297"/>
      <c r="U183" s="297"/>
      <c r="V183" s="297"/>
      <c r="W183" s="297"/>
      <c r="X183" s="297"/>
      <c r="Y183" s="297"/>
      <c r="Z183" s="297"/>
      <c r="AA183" s="297"/>
      <c r="AB183" s="297"/>
      <c r="AC183" s="297"/>
      <c r="AD183" s="297"/>
      <c r="AE183" s="297"/>
    </row>
    <row r="184" spans="1:31" x14ac:dyDescent="0.25">
      <c r="G184" t="s">
        <v>15</v>
      </c>
      <c r="H184" t="s">
        <v>16</v>
      </c>
      <c r="O184" t="s">
        <v>897</v>
      </c>
      <c r="P184" s="317">
        <f>+BNLPL02!I110</f>
        <v>650000</v>
      </c>
      <c r="Q184" s="317">
        <f>+BNLPL02!J110</f>
        <v>0</v>
      </c>
      <c r="R184" s="317">
        <f>+BNLPL02!K110</f>
        <v>0</v>
      </c>
      <c r="S184" s="297"/>
      <c r="T184" s="297"/>
      <c r="U184" s="297"/>
      <c r="V184" s="297"/>
      <c r="W184" s="297"/>
      <c r="X184" s="297"/>
      <c r="Y184" s="297"/>
      <c r="Z184" s="297"/>
      <c r="AA184" s="297"/>
      <c r="AB184" s="297"/>
      <c r="AC184" s="297"/>
      <c r="AD184" s="297"/>
      <c r="AE184" s="297"/>
    </row>
    <row r="185" spans="1:31" x14ac:dyDescent="0.25">
      <c r="G185" t="s">
        <v>17</v>
      </c>
      <c r="H185" t="s">
        <v>954</v>
      </c>
      <c r="O185" t="s">
        <v>897</v>
      </c>
      <c r="P185" s="298"/>
      <c r="Q185" s="298"/>
      <c r="R185" s="298"/>
      <c r="S185" s="297"/>
      <c r="T185" s="297"/>
      <c r="U185" s="297"/>
      <c r="V185" s="297"/>
      <c r="W185" s="297"/>
      <c r="X185" s="297"/>
      <c r="Y185" s="297"/>
      <c r="Z185" s="297"/>
      <c r="AA185" s="297"/>
      <c r="AB185" s="297"/>
      <c r="AC185" s="297"/>
      <c r="AD185" s="297"/>
      <c r="AE185" s="297"/>
    </row>
    <row r="186" spans="1:31" x14ac:dyDescent="0.25">
      <c r="A186">
        <v>6</v>
      </c>
      <c r="E186">
        <v>1778636</v>
      </c>
      <c r="F186" t="s">
        <v>1042</v>
      </c>
      <c r="K186" t="s">
        <v>946</v>
      </c>
      <c r="L186" t="s">
        <v>986</v>
      </c>
      <c r="M186" t="s">
        <v>933</v>
      </c>
      <c r="P186" s="298"/>
      <c r="Q186" s="298"/>
      <c r="R186" s="298"/>
      <c r="S186" s="297"/>
      <c r="T186" s="297"/>
      <c r="U186" s="297"/>
      <c r="V186" s="297"/>
      <c r="W186" s="297"/>
      <c r="X186" s="297"/>
      <c r="Y186" s="297"/>
      <c r="Z186" s="297"/>
      <c r="AA186" s="297"/>
      <c r="AB186" s="297"/>
      <c r="AC186" s="297"/>
      <c r="AD186" s="297"/>
      <c r="AE186" s="297"/>
    </row>
    <row r="187" spans="1:31" x14ac:dyDescent="0.25">
      <c r="G187" t="s">
        <v>15</v>
      </c>
      <c r="H187" t="s">
        <v>16</v>
      </c>
      <c r="O187" t="s">
        <v>897</v>
      </c>
      <c r="P187" s="317">
        <f>+BNLPL02!I111</f>
        <v>12000</v>
      </c>
      <c r="Q187" s="326">
        <f>+BNLPL02!J111</f>
        <v>0</v>
      </c>
      <c r="R187" s="326">
        <f>+BNLPL02!K111</f>
        <v>0</v>
      </c>
      <c r="S187" s="297"/>
      <c r="T187" s="297"/>
      <c r="U187" s="297"/>
      <c r="V187" s="297"/>
      <c r="W187" s="297"/>
      <c r="X187" s="297"/>
      <c r="Y187" s="297"/>
      <c r="Z187" s="297"/>
      <c r="AA187" s="297"/>
      <c r="AB187" s="297"/>
      <c r="AC187" s="297"/>
      <c r="AD187" s="297"/>
      <c r="AE187" s="297"/>
    </row>
    <row r="188" spans="1:31" x14ac:dyDescent="0.25">
      <c r="G188" t="s">
        <v>17</v>
      </c>
      <c r="H188" t="s">
        <v>954</v>
      </c>
      <c r="O188" t="s">
        <v>897</v>
      </c>
      <c r="P188" s="298"/>
      <c r="Q188" s="298"/>
      <c r="R188" s="298"/>
      <c r="S188" s="297"/>
      <c r="T188" s="297"/>
      <c r="U188" s="297"/>
      <c r="V188" s="297"/>
      <c r="W188" s="297"/>
      <c r="X188" s="297"/>
      <c r="Y188" s="297"/>
      <c r="Z188" s="297"/>
      <c r="AA188" s="297"/>
      <c r="AB188" s="297"/>
      <c r="AC188" s="297"/>
      <c r="AD188" s="297"/>
      <c r="AE188" s="297"/>
    </row>
    <row r="189" spans="1:31" x14ac:dyDescent="0.25">
      <c r="A189">
        <v>6</v>
      </c>
      <c r="E189">
        <v>1778637</v>
      </c>
      <c r="F189" t="s">
        <v>1043</v>
      </c>
      <c r="K189" t="s">
        <v>874</v>
      </c>
      <c r="L189" t="s">
        <v>1044</v>
      </c>
      <c r="M189" t="s">
        <v>971</v>
      </c>
      <c r="P189" s="298"/>
      <c r="Q189" s="298"/>
      <c r="R189" s="298"/>
      <c r="S189" s="297"/>
      <c r="T189" s="297"/>
      <c r="U189" s="297"/>
      <c r="V189" s="297"/>
      <c r="W189" s="297"/>
      <c r="X189" s="297"/>
      <c r="Y189" s="297"/>
      <c r="Z189" s="297"/>
      <c r="AA189" s="297"/>
      <c r="AB189" s="297"/>
      <c r="AC189" s="297"/>
      <c r="AD189" s="297"/>
      <c r="AE189" s="297"/>
    </row>
    <row r="190" spans="1:31" x14ac:dyDescent="0.25">
      <c r="G190" t="s">
        <v>15</v>
      </c>
      <c r="H190" t="s">
        <v>16</v>
      </c>
      <c r="O190" t="s">
        <v>897</v>
      </c>
      <c r="P190" s="317">
        <f>+BNLPL02!I112</f>
        <v>51</v>
      </c>
      <c r="Q190" s="326">
        <f>+BNLPL02!J112</f>
        <v>0</v>
      </c>
      <c r="R190" s="326">
        <f>+BNLPL02!K112</f>
        <v>0</v>
      </c>
      <c r="S190" s="297"/>
      <c r="T190" s="297"/>
      <c r="U190" s="297"/>
      <c r="V190" s="297"/>
      <c r="W190" s="297"/>
      <c r="X190" s="297"/>
      <c r="Y190" s="297"/>
      <c r="Z190" s="297"/>
      <c r="AA190" s="297"/>
      <c r="AB190" s="297"/>
      <c r="AC190" s="297"/>
      <c r="AD190" s="297"/>
      <c r="AE190" s="297"/>
    </row>
    <row r="191" spans="1:31" x14ac:dyDescent="0.25">
      <c r="G191" t="s">
        <v>17</v>
      </c>
      <c r="H191" t="s">
        <v>954</v>
      </c>
      <c r="O191" t="s">
        <v>897</v>
      </c>
      <c r="P191" s="298"/>
      <c r="Q191" s="298"/>
      <c r="R191" s="298"/>
      <c r="S191" s="297"/>
      <c r="T191" s="297"/>
      <c r="U191" s="297"/>
      <c r="V191" s="297"/>
      <c r="W191" s="297"/>
      <c r="X191" s="297"/>
      <c r="Y191" s="297"/>
      <c r="Z191" s="297"/>
      <c r="AA191" s="297"/>
      <c r="AB191" s="297"/>
      <c r="AC191" s="297"/>
      <c r="AD191" s="297"/>
      <c r="AE191" s="297"/>
    </row>
    <row r="192" spans="1:31" x14ac:dyDescent="0.25">
      <c r="A192">
        <v>6</v>
      </c>
      <c r="E192">
        <v>1777096</v>
      </c>
      <c r="F192" t="s">
        <v>1045</v>
      </c>
      <c r="K192" t="s">
        <v>946</v>
      </c>
      <c r="L192" t="s">
        <v>986</v>
      </c>
      <c r="M192" t="s">
        <v>933</v>
      </c>
      <c r="P192" s="298"/>
      <c r="Q192" s="298"/>
      <c r="R192" s="298"/>
      <c r="S192" s="297"/>
      <c r="T192" s="297"/>
      <c r="U192" s="297"/>
      <c r="V192" s="297"/>
      <c r="W192" s="297"/>
      <c r="X192" s="297"/>
      <c r="Y192" s="297"/>
      <c r="Z192" s="297"/>
      <c r="AA192" s="297"/>
      <c r="AB192" s="297"/>
      <c r="AC192" s="297"/>
      <c r="AD192" s="297"/>
      <c r="AE192" s="297"/>
    </row>
    <row r="193" spans="1:31" x14ac:dyDescent="0.25">
      <c r="G193" t="s">
        <v>15</v>
      </c>
      <c r="H193" t="s">
        <v>16</v>
      </c>
      <c r="O193" t="s">
        <v>897</v>
      </c>
      <c r="P193" s="314">
        <f>+BNLPL02!I113</f>
        <v>331500</v>
      </c>
      <c r="Q193" s="314">
        <f>+BNLPL02!J113</f>
        <v>0</v>
      </c>
      <c r="R193" s="314">
        <f>+BNLPL02!K113</f>
        <v>0</v>
      </c>
      <c r="S193" s="297"/>
      <c r="T193" s="297"/>
      <c r="U193" s="297"/>
      <c r="V193" s="297"/>
      <c r="W193" s="297"/>
      <c r="X193" s="297"/>
      <c r="Y193" s="297"/>
      <c r="Z193" s="297"/>
      <c r="AA193" s="297"/>
      <c r="AB193" s="297"/>
      <c r="AC193" s="297"/>
      <c r="AD193" s="297"/>
      <c r="AE193" s="297"/>
    </row>
    <row r="194" spans="1:31" x14ac:dyDescent="0.25">
      <c r="G194" t="s">
        <v>17</v>
      </c>
      <c r="H194" t="s">
        <v>954</v>
      </c>
      <c r="O194" t="s">
        <v>897</v>
      </c>
      <c r="P194" s="298"/>
      <c r="Q194" s="298"/>
      <c r="R194" s="298"/>
      <c r="S194" s="297"/>
      <c r="T194" s="297"/>
      <c r="U194" s="297"/>
      <c r="V194" s="297"/>
      <c r="W194" s="297"/>
      <c r="X194" s="297"/>
      <c r="Y194" s="297"/>
      <c r="Z194" s="297"/>
      <c r="AA194" s="297"/>
      <c r="AB194" s="297"/>
      <c r="AC194" s="297"/>
      <c r="AD194" s="297"/>
      <c r="AE194" s="297"/>
    </row>
    <row r="195" spans="1:31" x14ac:dyDescent="0.25">
      <c r="A195">
        <v>6</v>
      </c>
      <c r="E195">
        <v>1778731</v>
      </c>
      <c r="F195" t="s">
        <v>1046</v>
      </c>
      <c r="K195" t="s">
        <v>946</v>
      </c>
      <c r="L195" t="s">
        <v>986</v>
      </c>
      <c r="M195" t="s">
        <v>1040</v>
      </c>
      <c r="N195" t="s">
        <v>1041</v>
      </c>
      <c r="P195" s="298"/>
      <c r="Q195" s="298"/>
      <c r="R195" s="298"/>
      <c r="S195" s="297"/>
      <c r="T195" s="297"/>
      <c r="U195" s="297"/>
      <c r="V195" s="297"/>
      <c r="W195" s="297"/>
      <c r="X195" s="297"/>
      <c r="Y195" s="297"/>
      <c r="Z195" s="297"/>
      <c r="AA195" s="297"/>
      <c r="AB195" s="297"/>
      <c r="AC195" s="297"/>
      <c r="AD195" s="297"/>
      <c r="AE195" s="297"/>
    </row>
    <row r="196" spans="1:31" x14ac:dyDescent="0.25">
      <c r="G196" t="s">
        <v>15</v>
      </c>
      <c r="H196" t="s">
        <v>16</v>
      </c>
      <c r="O196" t="s">
        <v>897</v>
      </c>
      <c r="P196" s="314">
        <f>+BNLPL02!I115</f>
        <v>0</v>
      </c>
      <c r="Q196" s="314">
        <f>+BNLPL02!J115</f>
        <v>700000</v>
      </c>
      <c r="R196" s="314">
        <f>+BNLPL02!K115</f>
        <v>1215000</v>
      </c>
      <c r="S196" s="297"/>
      <c r="T196" s="297"/>
      <c r="U196" s="297"/>
      <c r="V196" s="297"/>
      <c r="W196" s="297"/>
      <c r="X196" s="297"/>
      <c r="Y196" s="297"/>
      <c r="Z196" s="297"/>
      <c r="AA196" s="297"/>
      <c r="AB196" s="297"/>
      <c r="AC196" s="297"/>
      <c r="AD196" s="297"/>
      <c r="AE196" s="297"/>
    </row>
    <row r="197" spans="1:31" x14ac:dyDescent="0.25">
      <c r="G197" t="s">
        <v>17</v>
      </c>
      <c r="H197" t="s">
        <v>954</v>
      </c>
      <c r="O197" t="s">
        <v>897</v>
      </c>
      <c r="P197" s="298"/>
      <c r="Q197" s="298"/>
      <c r="R197" s="298"/>
      <c r="S197" s="297"/>
      <c r="T197" s="297"/>
      <c r="U197" s="297"/>
      <c r="V197" s="297"/>
      <c r="W197" s="297"/>
      <c r="X197" s="297"/>
      <c r="Y197" s="297"/>
      <c r="Z197" s="297"/>
      <c r="AA197" s="297"/>
      <c r="AB197" s="297"/>
      <c r="AC197" s="297"/>
      <c r="AD197" s="297"/>
      <c r="AE197" s="297"/>
    </row>
    <row r="198" spans="1:31" x14ac:dyDescent="0.25">
      <c r="A198">
        <v>6</v>
      </c>
      <c r="E198">
        <v>1778691</v>
      </c>
      <c r="F198" t="s">
        <v>1047</v>
      </c>
      <c r="K198" t="s">
        <v>946</v>
      </c>
      <c r="L198" t="s">
        <v>986</v>
      </c>
      <c r="M198" t="s">
        <v>933</v>
      </c>
      <c r="P198" s="298"/>
      <c r="Q198" s="298"/>
      <c r="R198" s="298"/>
      <c r="S198" s="297"/>
      <c r="T198" s="297"/>
      <c r="U198" s="297"/>
      <c r="V198" s="297"/>
      <c r="W198" s="297"/>
      <c r="X198" s="297"/>
      <c r="Y198" s="297"/>
      <c r="Z198" s="297"/>
      <c r="AA198" s="297"/>
      <c r="AB198" s="297"/>
      <c r="AC198" s="297"/>
      <c r="AD198" s="297"/>
      <c r="AE198" s="297"/>
    </row>
    <row r="199" spans="1:31" x14ac:dyDescent="0.25">
      <c r="G199" t="s">
        <v>15</v>
      </c>
      <c r="H199" t="s">
        <v>16</v>
      </c>
      <c r="O199" t="s">
        <v>897</v>
      </c>
      <c r="P199" s="314">
        <f>+BNLPL02!I116</f>
        <v>0</v>
      </c>
      <c r="Q199" s="314">
        <f>+BNLPL02!J116</f>
        <v>15000</v>
      </c>
      <c r="R199" s="314">
        <f>+BNLPL02!K116</f>
        <v>25000</v>
      </c>
      <c r="S199" s="297"/>
      <c r="T199" s="297"/>
      <c r="U199" s="297"/>
      <c r="V199" s="297"/>
      <c r="W199" s="297"/>
      <c r="X199" s="297"/>
      <c r="Y199" s="297"/>
      <c r="Z199" s="297"/>
      <c r="AA199" s="297"/>
      <c r="AB199" s="297"/>
      <c r="AC199" s="297"/>
      <c r="AD199" s="297"/>
      <c r="AE199" s="297"/>
    </row>
    <row r="200" spans="1:31" x14ac:dyDescent="0.25">
      <c r="G200" t="s">
        <v>17</v>
      </c>
      <c r="H200" t="s">
        <v>954</v>
      </c>
      <c r="O200" t="s">
        <v>897</v>
      </c>
      <c r="P200" s="298"/>
      <c r="Q200" s="298"/>
      <c r="R200" s="298"/>
      <c r="S200" s="297"/>
      <c r="T200" s="297"/>
      <c r="U200" s="297"/>
      <c r="V200" s="297"/>
      <c r="W200" s="297"/>
      <c r="X200" s="297"/>
      <c r="Y200" s="297"/>
      <c r="Z200" s="297"/>
      <c r="AA200" s="297"/>
      <c r="AB200" s="297"/>
      <c r="AC200" s="297"/>
      <c r="AD200" s="297"/>
      <c r="AE200" s="297"/>
    </row>
    <row r="201" spans="1:31" x14ac:dyDescent="0.25">
      <c r="A201">
        <v>6</v>
      </c>
      <c r="E201">
        <v>1778694</v>
      </c>
      <c r="F201" t="s">
        <v>1048</v>
      </c>
      <c r="K201" t="s">
        <v>874</v>
      </c>
      <c r="L201" t="s">
        <v>1044</v>
      </c>
      <c r="M201" t="s">
        <v>971</v>
      </c>
      <c r="P201" s="298"/>
      <c r="Q201" s="298"/>
      <c r="R201" s="298"/>
      <c r="S201" s="297"/>
      <c r="T201" s="297"/>
      <c r="U201" s="297"/>
      <c r="V201" s="297"/>
      <c r="W201" s="297"/>
      <c r="X201" s="297"/>
      <c r="Y201" s="297"/>
      <c r="Z201" s="297"/>
      <c r="AA201" s="297"/>
      <c r="AB201" s="297"/>
      <c r="AC201" s="297"/>
      <c r="AD201" s="297"/>
      <c r="AE201" s="297"/>
    </row>
    <row r="202" spans="1:31" x14ac:dyDescent="0.25">
      <c r="G202" t="s">
        <v>15</v>
      </c>
      <c r="H202" t="s">
        <v>16</v>
      </c>
      <c r="O202" t="s">
        <v>897</v>
      </c>
      <c r="P202" s="314">
        <f>+BNLPL02!I117</f>
        <v>0</v>
      </c>
      <c r="Q202" s="314">
        <f>+BNLPL02!J117</f>
        <v>56</v>
      </c>
      <c r="R202" s="314">
        <f>+BNLPL02!K117</f>
        <v>56</v>
      </c>
      <c r="S202" s="297"/>
      <c r="T202" s="297"/>
      <c r="U202" s="297"/>
      <c r="V202" s="297"/>
      <c r="W202" s="297"/>
      <c r="X202" s="297"/>
      <c r="Y202" s="297"/>
      <c r="Z202" s="297"/>
      <c r="AA202" s="297"/>
      <c r="AB202" s="297"/>
      <c r="AC202" s="297"/>
      <c r="AD202" s="297"/>
      <c r="AE202" s="297"/>
    </row>
    <row r="203" spans="1:31" x14ac:dyDescent="0.25">
      <c r="G203" t="s">
        <v>17</v>
      </c>
      <c r="H203" t="s">
        <v>954</v>
      </c>
      <c r="O203" t="s">
        <v>897</v>
      </c>
      <c r="P203" s="298"/>
      <c r="Q203" s="298"/>
      <c r="R203" s="298"/>
      <c r="S203" s="297"/>
      <c r="T203" s="297"/>
      <c r="U203" s="297"/>
      <c r="V203" s="297"/>
      <c r="W203" s="297"/>
      <c r="X203" s="297"/>
      <c r="Y203" s="297"/>
      <c r="Z203" s="297"/>
      <c r="AA203" s="297"/>
      <c r="AB203" s="297"/>
      <c r="AC203" s="297"/>
      <c r="AD203" s="297"/>
      <c r="AE203" s="297"/>
    </row>
    <row r="204" spans="1:31" x14ac:dyDescent="0.25">
      <c r="A204">
        <v>6</v>
      </c>
      <c r="E204">
        <v>1777537</v>
      </c>
      <c r="F204" t="s">
        <v>1049</v>
      </c>
      <c r="K204" t="s">
        <v>946</v>
      </c>
      <c r="L204" t="s">
        <v>986</v>
      </c>
      <c r="M204" t="s">
        <v>933</v>
      </c>
      <c r="P204" s="298"/>
      <c r="Q204" s="298"/>
      <c r="R204" s="298"/>
      <c r="S204" s="297"/>
      <c r="T204" s="297"/>
      <c r="U204" s="297"/>
      <c r="V204" s="297"/>
      <c r="W204" s="297"/>
      <c r="X204" s="297"/>
      <c r="Y204" s="297"/>
      <c r="Z204" s="297"/>
      <c r="AA204" s="297"/>
      <c r="AB204" s="297"/>
      <c r="AC204" s="297"/>
      <c r="AD204" s="297"/>
      <c r="AE204" s="297"/>
    </row>
    <row r="205" spans="1:31" x14ac:dyDescent="0.25">
      <c r="G205" t="s">
        <v>15</v>
      </c>
      <c r="H205" t="s">
        <v>16</v>
      </c>
      <c r="O205" t="s">
        <v>897</v>
      </c>
      <c r="P205" s="314">
        <f>+BNLPL02!I118</f>
        <v>0</v>
      </c>
      <c r="Q205" s="314">
        <f>+BNLPL02!J118</f>
        <v>392000</v>
      </c>
      <c r="R205" s="314">
        <f>+BNLPL02!K118</f>
        <v>680400</v>
      </c>
      <c r="S205" s="297"/>
      <c r="T205" s="297"/>
      <c r="U205" s="297"/>
      <c r="V205" s="297"/>
      <c r="W205" s="297"/>
      <c r="X205" s="297"/>
      <c r="Y205" s="297"/>
      <c r="Z205" s="297"/>
      <c r="AA205" s="297"/>
      <c r="AB205" s="297"/>
      <c r="AC205" s="297"/>
      <c r="AD205" s="297"/>
      <c r="AE205" s="297"/>
    </row>
    <row r="206" spans="1:31" x14ac:dyDescent="0.25">
      <c r="G206" t="s">
        <v>17</v>
      </c>
      <c r="H206" t="s">
        <v>954</v>
      </c>
      <c r="O206" t="s">
        <v>897</v>
      </c>
      <c r="P206" s="298"/>
      <c r="Q206" s="298"/>
      <c r="R206" s="298"/>
      <c r="S206" s="297"/>
      <c r="T206" s="297"/>
      <c r="U206" s="297"/>
      <c r="V206" s="297"/>
      <c r="W206" s="297"/>
      <c r="X206" s="297"/>
      <c r="Y206" s="297"/>
      <c r="Z206" s="297"/>
      <c r="AA206" s="297"/>
      <c r="AB206" s="297"/>
      <c r="AC206" s="297"/>
      <c r="AD206" s="297"/>
      <c r="AE206" s="297"/>
    </row>
    <row r="207" spans="1:31" x14ac:dyDescent="0.25">
      <c r="A207">
        <v>6</v>
      </c>
      <c r="E207">
        <v>1778733</v>
      </c>
      <c r="F207" t="s">
        <v>1050</v>
      </c>
      <c r="K207" t="s">
        <v>946</v>
      </c>
      <c r="L207" t="s">
        <v>986</v>
      </c>
      <c r="M207" t="s">
        <v>1040</v>
      </c>
      <c r="N207" t="s">
        <v>1041</v>
      </c>
      <c r="P207" s="298"/>
      <c r="Q207" s="298"/>
      <c r="R207" s="298"/>
      <c r="S207" s="297"/>
      <c r="T207" s="297"/>
      <c r="U207" s="297"/>
      <c r="V207" s="297"/>
      <c r="W207" s="297"/>
      <c r="X207" s="297"/>
      <c r="Y207" s="297"/>
      <c r="Z207" s="297"/>
      <c r="AA207" s="297"/>
      <c r="AB207" s="297"/>
      <c r="AC207" s="297"/>
      <c r="AD207" s="297"/>
      <c r="AE207" s="297"/>
    </row>
    <row r="208" spans="1:31" x14ac:dyDescent="0.25">
      <c r="G208" t="s">
        <v>15</v>
      </c>
      <c r="H208" t="s">
        <v>16</v>
      </c>
      <c r="O208" t="s">
        <v>897</v>
      </c>
      <c r="P208" s="314">
        <f>+BNLPL02!I120</f>
        <v>650000</v>
      </c>
      <c r="Q208" s="314">
        <f>+BNLPL02!J120</f>
        <v>0</v>
      </c>
      <c r="R208" s="314">
        <f>+BNLPL02!K120</f>
        <v>1215000</v>
      </c>
      <c r="S208" s="297"/>
      <c r="T208" s="297"/>
      <c r="U208" s="297"/>
      <c r="V208" s="297"/>
      <c r="W208" s="297"/>
      <c r="X208" s="297"/>
      <c r="Y208" s="297"/>
      <c r="Z208" s="297"/>
      <c r="AA208" s="297"/>
      <c r="AB208" s="297"/>
      <c r="AC208" s="297"/>
      <c r="AD208" s="297"/>
      <c r="AE208" s="297"/>
    </row>
    <row r="209" spans="1:31" x14ac:dyDescent="0.25">
      <c r="G209" t="s">
        <v>17</v>
      </c>
      <c r="H209" t="s">
        <v>954</v>
      </c>
      <c r="O209" t="s">
        <v>897</v>
      </c>
      <c r="P209" s="298"/>
      <c r="Q209" s="298"/>
      <c r="R209" s="298"/>
      <c r="S209" s="297"/>
      <c r="T209" s="297"/>
      <c r="U209" s="297"/>
      <c r="V209" s="297"/>
      <c r="W209" s="297"/>
      <c r="X209" s="297"/>
      <c r="Y209" s="297"/>
      <c r="Z209" s="297"/>
      <c r="AA209" s="297"/>
      <c r="AB209" s="297"/>
      <c r="AC209" s="297"/>
      <c r="AD209" s="297"/>
      <c r="AE209" s="297"/>
    </row>
    <row r="210" spans="1:31" x14ac:dyDescent="0.25">
      <c r="A210">
        <v>6</v>
      </c>
      <c r="E210">
        <v>1778692</v>
      </c>
      <c r="F210" t="s">
        <v>1051</v>
      </c>
      <c r="K210" t="s">
        <v>946</v>
      </c>
      <c r="L210" t="s">
        <v>986</v>
      </c>
      <c r="M210" t="s">
        <v>933</v>
      </c>
      <c r="P210" s="298"/>
      <c r="Q210" s="298"/>
      <c r="R210" s="298"/>
      <c r="S210" s="297"/>
      <c r="T210" s="297"/>
      <c r="U210" s="297"/>
      <c r="V210" s="297"/>
      <c r="W210" s="297"/>
      <c r="X210" s="297"/>
      <c r="Y210" s="297"/>
      <c r="Z210" s="297"/>
      <c r="AA210" s="297"/>
      <c r="AB210" s="297"/>
      <c r="AC210" s="297"/>
      <c r="AD210" s="297"/>
      <c r="AE210" s="297"/>
    </row>
    <row r="211" spans="1:31" x14ac:dyDescent="0.25">
      <c r="G211" t="s">
        <v>15</v>
      </c>
      <c r="H211" t="s">
        <v>16</v>
      </c>
      <c r="O211" t="s">
        <v>897</v>
      </c>
      <c r="P211" s="314">
        <f>+BNLPL02!I121</f>
        <v>12000</v>
      </c>
      <c r="Q211" s="314">
        <f>+BNLPL02!J121</f>
        <v>0</v>
      </c>
      <c r="R211" s="314">
        <f>+BNLPL02!K121</f>
        <v>25000</v>
      </c>
      <c r="S211" s="297"/>
      <c r="T211" s="297"/>
      <c r="U211" s="297"/>
      <c r="V211" s="297"/>
      <c r="W211" s="297"/>
      <c r="X211" s="297"/>
      <c r="Y211" s="297"/>
      <c r="Z211" s="297"/>
      <c r="AA211" s="297"/>
      <c r="AB211" s="297"/>
      <c r="AC211" s="297"/>
      <c r="AD211" s="297"/>
      <c r="AE211" s="297"/>
    </row>
    <row r="212" spans="1:31" x14ac:dyDescent="0.25">
      <c r="G212" t="s">
        <v>17</v>
      </c>
      <c r="H212" t="s">
        <v>954</v>
      </c>
      <c r="O212" t="s">
        <v>897</v>
      </c>
      <c r="P212" s="298"/>
      <c r="Q212" s="298"/>
      <c r="R212" s="298"/>
      <c r="S212" s="297"/>
      <c r="T212" s="297"/>
      <c r="U212" s="297"/>
      <c r="V212" s="297"/>
      <c r="W212" s="297"/>
      <c r="X212" s="297"/>
      <c r="Y212" s="297"/>
      <c r="Z212" s="297"/>
      <c r="AA212" s="297"/>
      <c r="AB212" s="297"/>
      <c r="AC212" s="297"/>
      <c r="AD212" s="297"/>
      <c r="AE212" s="297"/>
    </row>
    <row r="213" spans="1:31" x14ac:dyDescent="0.25">
      <c r="A213">
        <v>6</v>
      </c>
      <c r="E213">
        <v>1778695</v>
      </c>
      <c r="F213" t="s">
        <v>1052</v>
      </c>
      <c r="K213" t="s">
        <v>874</v>
      </c>
      <c r="L213" t="s">
        <v>1044</v>
      </c>
      <c r="M213" t="s">
        <v>971</v>
      </c>
      <c r="P213" s="298"/>
      <c r="Q213" s="298"/>
      <c r="R213" s="298"/>
      <c r="S213" s="297"/>
      <c r="T213" s="297"/>
      <c r="U213" s="297"/>
      <c r="V213" s="297"/>
      <c r="W213" s="297"/>
      <c r="X213" s="297"/>
      <c r="Y213" s="297"/>
      <c r="Z213" s="297"/>
      <c r="AA213" s="297"/>
      <c r="AB213" s="297"/>
      <c r="AC213" s="297"/>
      <c r="AD213" s="297"/>
      <c r="AE213" s="297"/>
    </row>
    <row r="214" spans="1:31" x14ac:dyDescent="0.25">
      <c r="G214" t="s">
        <v>15</v>
      </c>
      <c r="H214" t="s">
        <v>16</v>
      </c>
      <c r="O214" t="s">
        <v>897</v>
      </c>
      <c r="P214" s="314">
        <f>+BNLPL02!I122</f>
        <v>51</v>
      </c>
      <c r="Q214" s="314">
        <f>+BNLPL02!J122</f>
        <v>0</v>
      </c>
      <c r="R214" s="314">
        <f>+BNLPL02!K122</f>
        <v>56</v>
      </c>
      <c r="S214" s="297"/>
      <c r="T214" s="297"/>
      <c r="U214" s="297"/>
      <c r="V214" s="297"/>
      <c r="W214" s="297"/>
      <c r="X214" s="297"/>
      <c r="Y214" s="297"/>
      <c r="Z214" s="297"/>
      <c r="AA214" s="297"/>
      <c r="AB214" s="297"/>
      <c r="AC214" s="297"/>
      <c r="AD214" s="297"/>
      <c r="AE214" s="297"/>
    </row>
    <row r="215" spans="1:31" x14ac:dyDescent="0.25">
      <c r="G215" t="s">
        <v>17</v>
      </c>
      <c r="H215" t="s">
        <v>954</v>
      </c>
      <c r="O215" t="s">
        <v>897</v>
      </c>
      <c r="P215" s="298"/>
      <c r="Q215" s="298"/>
      <c r="R215" s="298"/>
      <c r="S215" s="297"/>
      <c r="T215" s="297"/>
      <c r="U215" s="297"/>
      <c r="V215" s="297"/>
      <c r="W215" s="297"/>
      <c r="X215" s="297"/>
      <c r="Y215" s="297"/>
      <c r="Z215" s="297"/>
      <c r="AA215" s="297"/>
      <c r="AB215" s="297"/>
      <c r="AC215" s="297"/>
      <c r="AD215" s="297"/>
      <c r="AE215" s="297"/>
    </row>
    <row r="216" spans="1:31" x14ac:dyDescent="0.25">
      <c r="A216">
        <v>6</v>
      </c>
      <c r="E216">
        <v>1777538</v>
      </c>
      <c r="F216" t="s">
        <v>1053</v>
      </c>
      <c r="K216" t="s">
        <v>946</v>
      </c>
      <c r="L216" t="s">
        <v>986</v>
      </c>
      <c r="M216" t="s">
        <v>933</v>
      </c>
      <c r="P216" s="298"/>
      <c r="Q216" s="298"/>
      <c r="R216" s="298"/>
      <c r="S216" s="297"/>
      <c r="T216" s="297"/>
      <c r="U216" s="297"/>
      <c r="V216" s="297"/>
      <c r="W216" s="297"/>
      <c r="X216" s="297"/>
      <c r="Y216" s="297"/>
      <c r="Z216" s="297"/>
      <c r="AA216" s="297"/>
      <c r="AB216" s="297"/>
      <c r="AC216" s="297"/>
      <c r="AD216" s="297"/>
      <c r="AE216" s="297"/>
    </row>
    <row r="217" spans="1:31" x14ac:dyDescent="0.25">
      <c r="G217" t="s">
        <v>15</v>
      </c>
      <c r="H217" t="s">
        <v>16</v>
      </c>
      <c r="O217" t="s">
        <v>897</v>
      </c>
      <c r="P217" s="314">
        <f>+BNLPL02!I123</f>
        <v>331500</v>
      </c>
      <c r="Q217" s="314">
        <f>+BNLPL02!J123</f>
        <v>0</v>
      </c>
      <c r="R217" s="314">
        <f>+BNLPL02!K123</f>
        <v>680400</v>
      </c>
      <c r="S217" s="297"/>
      <c r="T217" s="297"/>
      <c r="U217" s="297"/>
      <c r="V217" s="297"/>
      <c r="W217" s="297"/>
      <c r="X217" s="297"/>
      <c r="Y217" s="297"/>
      <c r="Z217" s="297"/>
      <c r="AA217" s="297"/>
      <c r="AB217" s="297"/>
      <c r="AC217" s="297"/>
      <c r="AD217" s="297"/>
      <c r="AE217" s="297"/>
    </row>
    <row r="218" spans="1:31" x14ac:dyDescent="0.25">
      <c r="G218" t="s">
        <v>17</v>
      </c>
      <c r="H218" t="s">
        <v>954</v>
      </c>
      <c r="O218" t="s">
        <v>897</v>
      </c>
      <c r="P218" s="298"/>
      <c r="Q218" s="298"/>
      <c r="R218" s="298"/>
      <c r="S218" s="297"/>
      <c r="T218" s="297"/>
      <c r="U218" s="297"/>
      <c r="V218" s="297"/>
      <c r="W218" s="297"/>
      <c r="X218" s="297"/>
      <c r="Y218" s="297"/>
      <c r="Z218" s="297"/>
      <c r="AA218" s="297"/>
      <c r="AB218" s="297"/>
      <c r="AC218" s="297"/>
      <c r="AD218" s="297"/>
      <c r="AE218" s="297"/>
    </row>
    <row r="219" spans="1:31" x14ac:dyDescent="0.25">
      <c r="A219">
        <v>6</v>
      </c>
      <c r="E219">
        <v>1778734</v>
      </c>
      <c r="F219" t="s">
        <v>1054</v>
      </c>
      <c r="K219" t="s">
        <v>946</v>
      </c>
      <c r="L219" t="s">
        <v>986</v>
      </c>
      <c r="M219" t="s">
        <v>1040</v>
      </c>
      <c r="N219" t="s">
        <v>1041</v>
      </c>
      <c r="P219" s="298"/>
      <c r="Q219" s="298"/>
      <c r="R219" s="298"/>
      <c r="S219" s="297"/>
      <c r="T219" s="297"/>
      <c r="U219" s="297"/>
      <c r="V219" s="297"/>
      <c r="W219" s="297"/>
      <c r="X219" s="297"/>
      <c r="Y219" s="297"/>
      <c r="Z219" s="297"/>
      <c r="AA219" s="297"/>
      <c r="AB219" s="297"/>
      <c r="AC219" s="297"/>
      <c r="AD219" s="297"/>
      <c r="AE219" s="297"/>
    </row>
    <row r="220" spans="1:31" x14ac:dyDescent="0.25">
      <c r="G220" t="s">
        <v>15</v>
      </c>
      <c r="H220" t="s">
        <v>16</v>
      </c>
      <c r="O220" t="s">
        <v>897</v>
      </c>
      <c r="P220" s="314">
        <f>+BNLPL02!I125</f>
        <v>0</v>
      </c>
      <c r="Q220" s="314">
        <f>+BNLPL02!J125</f>
        <v>700000</v>
      </c>
      <c r="R220" s="314">
        <f>+BNLPL02!K125</f>
        <v>0</v>
      </c>
      <c r="S220" s="297"/>
      <c r="T220" s="297"/>
      <c r="U220" s="297"/>
      <c r="V220" s="297"/>
      <c r="W220" s="297"/>
      <c r="X220" s="297"/>
      <c r="Y220" s="297"/>
      <c r="Z220" s="297"/>
      <c r="AA220" s="297"/>
      <c r="AB220" s="297"/>
      <c r="AC220" s="297"/>
      <c r="AD220" s="297"/>
      <c r="AE220" s="297"/>
    </row>
    <row r="221" spans="1:31" x14ac:dyDescent="0.25">
      <c r="G221" t="s">
        <v>17</v>
      </c>
      <c r="H221" t="s">
        <v>954</v>
      </c>
      <c r="O221" t="s">
        <v>897</v>
      </c>
      <c r="P221" s="298"/>
      <c r="Q221" s="298"/>
      <c r="R221" s="298"/>
      <c r="S221" s="297"/>
      <c r="T221" s="297"/>
      <c r="U221" s="297"/>
      <c r="V221" s="297"/>
      <c r="W221" s="297"/>
      <c r="X221" s="297"/>
      <c r="Y221" s="297"/>
      <c r="Z221" s="297"/>
      <c r="AA221" s="297"/>
      <c r="AB221" s="297"/>
      <c r="AC221" s="297"/>
      <c r="AD221" s="297"/>
      <c r="AE221" s="297"/>
    </row>
    <row r="222" spans="1:31" x14ac:dyDescent="0.25">
      <c r="A222">
        <v>6</v>
      </c>
      <c r="E222">
        <v>1778639</v>
      </c>
      <c r="F222" t="s">
        <v>1055</v>
      </c>
      <c r="K222" t="s">
        <v>946</v>
      </c>
      <c r="L222" t="s">
        <v>986</v>
      </c>
      <c r="M222" t="s">
        <v>933</v>
      </c>
      <c r="P222" s="298"/>
      <c r="Q222" s="298"/>
      <c r="R222" s="298"/>
      <c r="S222" s="297"/>
      <c r="T222" s="297"/>
      <c r="U222" s="297"/>
      <c r="V222" s="297"/>
      <c r="W222" s="297"/>
      <c r="X222" s="297"/>
      <c r="Y222" s="297"/>
      <c r="Z222" s="297"/>
      <c r="AA222" s="297"/>
      <c r="AB222" s="297"/>
      <c r="AC222" s="297"/>
      <c r="AD222" s="297"/>
      <c r="AE222" s="297"/>
    </row>
    <row r="223" spans="1:31" x14ac:dyDescent="0.25">
      <c r="G223" t="s">
        <v>15</v>
      </c>
      <c r="H223" t="s">
        <v>16</v>
      </c>
      <c r="O223" t="s">
        <v>897</v>
      </c>
      <c r="P223" s="314">
        <f>+BNLPL02!I126</f>
        <v>0</v>
      </c>
      <c r="Q223" s="314">
        <f>+BNLPL02!J126</f>
        <v>15000</v>
      </c>
      <c r="R223" s="314">
        <f>+BNLPL02!K126</f>
        <v>0</v>
      </c>
      <c r="S223" s="297"/>
      <c r="T223" s="297"/>
      <c r="U223" s="297"/>
      <c r="V223" s="297"/>
      <c r="W223" s="297"/>
      <c r="X223" s="297"/>
      <c r="Y223" s="297"/>
      <c r="Z223" s="297"/>
      <c r="AA223" s="297"/>
      <c r="AB223" s="297"/>
      <c r="AC223" s="297"/>
      <c r="AD223" s="297"/>
      <c r="AE223" s="297"/>
    </row>
    <row r="224" spans="1:31" x14ac:dyDescent="0.25">
      <c r="G224" t="s">
        <v>17</v>
      </c>
      <c r="H224" t="s">
        <v>954</v>
      </c>
      <c r="O224" t="s">
        <v>897</v>
      </c>
      <c r="P224" s="298"/>
      <c r="Q224" s="298"/>
      <c r="R224" s="298"/>
      <c r="S224" s="297"/>
      <c r="T224" s="297"/>
      <c r="U224" s="297"/>
      <c r="V224" s="297"/>
      <c r="W224" s="297"/>
      <c r="X224" s="297"/>
      <c r="Y224" s="297"/>
      <c r="Z224" s="297"/>
      <c r="AA224" s="297"/>
      <c r="AB224" s="297"/>
      <c r="AC224" s="297"/>
      <c r="AD224" s="297"/>
      <c r="AE224" s="297"/>
    </row>
    <row r="225" spans="1:31" x14ac:dyDescent="0.25">
      <c r="A225">
        <v>6</v>
      </c>
      <c r="E225">
        <v>1778640</v>
      </c>
      <c r="F225" t="s">
        <v>1056</v>
      </c>
      <c r="K225" t="s">
        <v>874</v>
      </c>
      <c r="L225" t="s">
        <v>1044</v>
      </c>
      <c r="M225" t="s">
        <v>971</v>
      </c>
      <c r="P225" s="298"/>
      <c r="Q225" s="298"/>
      <c r="R225" s="298"/>
      <c r="S225" s="297"/>
      <c r="T225" s="297"/>
      <c r="U225" s="297"/>
      <c r="V225" s="297"/>
      <c r="W225" s="297"/>
      <c r="X225" s="297"/>
      <c r="Y225" s="297"/>
      <c r="Z225" s="297"/>
      <c r="AA225" s="297"/>
      <c r="AB225" s="297"/>
      <c r="AC225" s="297"/>
      <c r="AD225" s="297"/>
      <c r="AE225" s="297"/>
    </row>
    <row r="226" spans="1:31" x14ac:dyDescent="0.25">
      <c r="G226" t="s">
        <v>15</v>
      </c>
      <c r="H226" t="s">
        <v>16</v>
      </c>
      <c r="O226" t="s">
        <v>897</v>
      </c>
      <c r="P226" s="314">
        <f>+BNLPL02!I127</f>
        <v>0</v>
      </c>
      <c r="Q226" s="314">
        <f>+BNLPL02!J127</f>
        <v>56</v>
      </c>
      <c r="R226" s="314">
        <f>+BNLPL02!K127</f>
        <v>0</v>
      </c>
      <c r="S226" s="297"/>
      <c r="T226" s="297"/>
      <c r="U226" s="297"/>
      <c r="V226" s="297"/>
      <c r="W226" s="297"/>
      <c r="X226" s="297"/>
      <c r="Y226" s="297"/>
      <c r="Z226" s="297"/>
      <c r="AA226" s="297"/>
      <c r="AB226" s="297"/>
      <c r="AC226" s="297"/>
      <c r="AD226" s="297"/>
      <c r="AE226" s="297"/>
    </row>
    <row r="227" spans="1:31" x14ac:dyDescent="0.25">
      <c r="G227" t="s">
        <v>17</v>
      </c>
      <c r="H227" t="s">
        <v>954</v>
      </c>
      <c r="O227" t="s">
        <v>897</v>
      </c>
      <c r="P227" s="298"/>
      <c r="Q227" s="298"/>
      <c r="R227" s="298"/>
      <c r="S227" s="297"/>
      <c r="T227" s="297"/>
      <c r="U227" s="297"/>
      <c r="V227" s="297"/>
      <c r="W227" s="297"/>
      <c r="X227" s="297"/>
      <c r="Y227" s="297"/>
      <c r="Z227" s="297"/>
      <c r="AA227" s="297"/>
      <c r="AB227" s="297"/>
      <c r="AC227" s="297"/>
      <c r="AD227" s="297"/>
      <c r="AE227" s="297"/>
    </row>
    <row r="228" spans="1:31" x14ac:dyDescent="0.25">
      <c r="A228">
        <v>6</v>
      </c>
      <c r="E228">
        <v>1777097</v>
      </c>
      <c r="F228" t="s">
        <v>1057</v>
      </c>
      <c r="K228" t="s">
        <v>946</v>
      </c>
      <c r="L228" t="s">
        <v>986</v>
      </c>
      <c r="M228" t="s">
        <v>933</v>
      </c>
      <c r="P228" s="298"/>
      <c r="Q228" s="298"/>
      <c r="R228" s="298"/>
      <c r="S228" s="297"/>
      <c r="T228" s="297"/>
      <c r="U228" s="297"/>
      <c r="V228" s="297"/>
      <c r="W228" s="297"/>
      <c r="X228" s="297"/>
      <c r="Y228" s="297"/>
      <c r="Z228" s="297"/>
      <c r="AA228" s="297"/>
      <c r="AB228" s="297"/>
      <c r="AC228" s="297"/>
      <c r="AD228" s="297"/>
      <c r="AE228" s="297"/>
    </row>
    <row r="229" spans="1:31" x14ac:dyDescent="0.25">
      <c r="G229" t="s">
        <v>15</v>
      </c>
      <c r="H229" t="s">
        <v>16</v>
      </c>
      <c r="O229" t="s">
        <v>897</v>
      </c>
      <c r="P229" s="314">
        <f>+BNLPL02!I128</f>
        <v>0</v>
      </c>
      <c r="Q229" s="314">
        <f>+BNLPL02!J128</f>
        <v>392000</v>
      </c>
      <c r="R229" s="314">
        <f>+BNLPL02!K128</f>
        <v>0</v>
      </c>
      <c r="S229" s="297"/>
      <c r="T229" s="297"/>
      <c r="U229" s="297"/>
      <c r="V229" s="297"/>
      <c r="W229" s="297"/>
      <c r="X229" s="297"/>
      <c r="Y229" s="297"/>
      <c r="Z229" s="297"/>
      <c r="AA229" s="297"/>
      <c r="AB229" s="297"/>
      <c r="AC229" s="297"/>
      <c r="AD229" s="297"/>
      <c r="AE229" s="297"/>
    </row>
    <row r="230" spans="1:31" x14ac:dyDescent="0.25">
      <c r="G230" t="s">
        <v>17</v>
      </c>
      <c r="H230" t="s">
        <v>954</v>
      </c>
      <c r="O230" t="s">
        <v>897</v>
      </c>
      <c r="P230" s="298"/>
      <c r="Q230" s="298"/>
      <c r="R230" s="298"/>
      <c r="S230" s="297"/>
      <c r="T230" s="297"/>
      <c r="U230" s="297"/>
      <c r="V230" s="297"/>
      <c r="W230" s="297"/>
      <c r="X230" s="297"/>
      <c r="Y230" s="297"/>
      <c r="Z230" s="297"/>
      <c r="AA230" s="297"/>
      <c r="AB230" s="297"/>
      <c r="AC230" s="297"/>
      <c r="AD230" s="297"/>
      <c r="AE230" s="297"/>
    </row>
    <row r="231" spans="1:31" x14ac:dyDescent="0.25">
      <c r="A231">
        <v>6</v>
      </c>
      <c r="E231">
        <v>1779127</v>
      </c>
      <c r="F231" t="s">
        <v>1058</v>
      </c>
      <c r="K231" t="s">
        <v>946</v>
      </c>
      <c r="L231" t="s">
        <v>986</v>
      </c>
      <c r="M231" t="s">
        <v>933</v>
      </c>
      <c r="O231" t="s">
        <v>897</v>
      </c>
      <c r="P231" s="296">
        <f>+BNLPL02!I100</f>
        <v>50000</v>
      </c>
      <c r="Q231" s="296">
        <f>+BNLPL02!J100</f>
        <v>30000</v>
      </c>
      <c r="R231" s="296">
        <f>+BNLPL02!K100</f>
        <v>60000</v>
      </c>
      <c r="S231" s="297"/>
      <c r="T231" s="297"/>
      <c r="U231" s="297"/>
      <c r="V231" s="297"/>
      <c r="W231" s="297"/>
      <c r="X231" s="297"/>
      <c r="Y231" s="297"/>
      <c r="Z231" s="297"/>
      <c r="AA231" s="297"/>
      <c r="AB231" s="297"/>
      <c r="AC231" s="297"/>
      <c r="AD231" s="297"/>
      <c r="AE231" s="297"/>
    </row>
    <row r="232" spans="1:31" x14ac:dyDescent="0.25">
      <c r="A232">
        <v>6</v>
      </c>
      <c r="E232">
        <v>1779128</v>
      </c>
      <c r="F232" t="s">
        <v>1059</v>
      </c>
      <c r="K232" t="s">
        <v>946</v>
      </c>
      <c r="L232" t="s">
        <v>986</v>
      </c>
      <c r="M232" t="s">
        <v>933</v>
      </c>
      <c r="O232" t="s">
        <v>897</v>
      </c>
      <c r="P232" s="296">
        <f>+BNLPL02!I130</f>
        <v>50000</v>
      </c>
      <c r="Q232" s="296">
        <f>+BNLPL02!J130</f>
        <v>30000</v>
      </c>
      <c r="R232" s="296">
        <f>+BNLPL02!K130</f>
        <v>60000</v>
      </c>
      <c r="S232" s="297"/>
      <c r="T232" s="297"/>
      <c r="U232" s="297"/>
      <c r="V232" s="297"/>
      <c r="W232" s="297"/>
      <c r="X232" s="297"/>
      <c r="Y232" s="297"/>
      <c r="Z232" s="297"/>
      <c r="AA232" s="297"/>
      <c r="AB232" s="297"/>
      <c r="AC232" s="297"/>
      <c r="AD232" s="297"/>
      <c r="AE232" s="297"/>
    </row>
    <row r="233" spans="1:31" x14ac:dyDescent="0.25">
      <c r="A233">
        <v>6</v>
      </c>
      <c r="E233">
        <v>1779144</v>
      </c>
      <c r="F233" t="s">
        <v>1060</v>
      </c>
      <c r="K233" t="s">
        <v>946</v>
      </c>
      <c r="M233" t="s">
        <v>933</v>
      </c>
      <c r="P233" s="298"/>
      <c r="Q233" s="298"/>
      <c r="R233" s="298"/>
      <c r="S233" s="297"/>
      <c r="T233" s="297"/>
      <c r="U233" s="297"/>
      <c r="V233" s="297"/>
      <c r="W233" s="297"/>
      <c r="X233" s="297"/>
      <c r="Y233" s="297"/>
      <c r="Z233" s="297"/>
      <c r="AA233" s="297"/>
      <c r="AB233" s="297"/>
      <c r="AC233" s="297"/>
      <c r="AD233" s="297"/>
      <c r="AE233" s="297"/>
    </row>
    <row r="234" spans="1:31" x14ac:dyDescent="0.25">
      <c r="G234" t="s">
        <v>15</v>
      </c>
      <c r="H234" t="s">
        <v>16</v>
      </c>
      <c r="O234" t="s">
        <v>897</v>
      </c>
      <c r="P234" s="314">
        <f>+BNLPL02!I131</f>
        <v>0</v>
      </c>
      <c r="Q234" s="314">
        <f>+BNLPL02!J131</f>
        <v>0</v>
      </c>
      <c r="R234" s="314">
        <f>+BNLPL02!K131</f>
        <v>0</v>
      </c>
      <c r="S234" s="297"/>
      <c r="T234" s="297"/>
      <c r="U234" s="297"/>
      <c r="V234" s="297"/>
      <c r="W234" s="297"/>
      <c r="X234" s="297"/>
      <c r="Y234" s="297"/>
      <c r="Z234" s="297"/>
      <c r="AA234" s="297"/>
      <c r="AB234" s="297"/>
      <c r="AC234" s="297"/>
      <c r="AD234" s="297"/>
      <c r="AE234" s="297"/>
    </row>
    <row r="235" spans="1:31" x14ac:dyDescent="0.25">
      <c r="G235" t="s">
        <v>17</v>
      </c>
      <c r="H235" t="s">
        <v>954</v>
      </c>
      <c r="O235" t="s">
        <v>897</v>
      </c>
      <c r="P235" s="298"/>
      <c r="Q235" s="298"/>
      <c r="R235" s="298"/>
      <c r="S235" s="297"/>
      <c r="T235" s="297"/>
      <c r="U235" s="297"/>
      <c r="V235" s="297"/>
      <c r="W235" s="297"/>
      <c r="X235" s="297"/>
      <c r="Y235" s="297"/>
      <c r="Z235" s="297"/>
      <c r="AA235" s="297"/>
      <c r="AB235" s="297"/>
      <c r="AC235" s="297"/>
      <c r="AD235" s="297"/>
      <c r="AE235" s="297"/>
    </row>
    <row r="236" spans="1:31" x14ac:dyDescent="0.25">
      <c r="A236">
        <v>6</v>
      </c>
      <c r="E236">
        <v>1777152</v>
      </c>
      <c r="F236" t="s">
        <v>1061</v>
      </c>
      <c r="K236" t="s">
        <v>921</v>
      </c>
      <c r="M236" t="s">
        <v>971</v>
      </c>
      <c r="O236" t="s">
        <v>897</v>
      </c>
      <c r="P236" s="296" t="str">
        <f>+BNLPL02!I134</f>
        <v>Huur01</v>
      </c>
      <c r="Q236" s="296" t="str">
        <f>+BNLPL02!J134</f>
        <v>Pacht01</v>
      </c>
      <c r="R236" s="296" t="str">
        <f>+BNLPL02!K134</f>
        <v>Pannenkoek</v>
      </c>
      <c r="S236" s="297"/>
      <c r="T236" s="297"/>
      <c r="U236" s="297"/>
      <c r="V236" s="297"/>
      <c r="W236" s="297"/>
      <c r="X236" s="297"/>
      <c r="Y236" s="297"/>
      <c r="Z236" s="297"/>
      <c r="AA236" s="297"/>
      <c r="AB236" s="297"/>
      <c r="AC236" s="297"/>
      <c r="AD236" s="297"/>
      <c r="AE236" s="297"/>
    </row>
    <row r="237" spans="1:31" x14ac:dyDescent="0.25">
      <c r="A237">
        <v>6</v>
      </c>
      <c r="E237">
        <v>1777151</v>
      </c>
      <c r="F237" t="s">
        <v>1062</v>
      </c>
      <c r="K237" t="s">
        <v>946</v>
      </c>
      <c r="L237" t="s">
        <v>986</v>
      </c>
      <c r="M237" t="s">
        <v>933</v>
      </c>
      <c r="P237" s="298"/>
      <c r="Q237" s="298"/>
      <c r="R237" s="298"/>
      <c r="S237" s="297"/>
      <c r="T237" s="297"/>
      <c r="U237" s="297"/>
      <c r="V237" s="297"/>
      <c r="W237" s="297"/>
      <c r="X237" s="297"/>
      <c r="Y237" s="297"/>
      <c r="Z237" s="297"/>
      <c r="AA237" s="297"/>
      <c r="AB237" s="297"/>
      <c r="AC237" s="297"/>
      <c r="AD237" s="297"/>
      <c r="AE237" s="297"/>
    </row>
    <row r="238" spans="1:31" x14ac:dyDescent="0.25">
      <c r="G238" t="s">
        <v>15</v>
      </c>
      <c r="H238" t="s">
        <v>16</v>
      </c>
      <c r="O238" t="s">
        <v>897</v>
      </c>
      <c r="P238" s="296">
        <f>+BNLPL02!I135</f>
        <v>225</v>
      </c>
      <c r="Q238" s="296">
        <f>+BNLPL02!J135</f>
        <v>2350</v>
      </c>
      <c r="R238" s="296">
        <f>+BNLPL02!K135</f>
        <v>4500</v>
      </c>
      <c r="S238" s="297"/>
      <c r="T238" s="297"/>
      <c r="U238" s="297"/>
      <c r="V238" s="297"/>
      <c r="W238" s="297"/>
      <c r="X238" s="297"/>
      <c r="Y238" s="297"/>
      <c r="Z238" s="297"/>
      <c r="AA238" s="297"/>
      <c r="AB238" s="297"/>
      <c r="AC238" s="297"/>
      <c r="AD238" s="297"/>
      <c r="AE238" s="297"/>
    </row>
    <row r="239" spans="1:31" x14ac:dyDescent="0.25">
      <c r="G239" t="s">
        <v>17</v>
      </c>
      <c r="H239" t="s">
        <v>954</v>
      </c>
      <c r="O239" t="s">
        <v>897</v>
      </c>
      <c r="P239" s="298"/>
      <c r="Q239" s="298"/>
      <c r="R239" s="298"/>
      <c r="S239" s="297"/>
      <c r="T239" s="297"/>
      <c r="U239" s="297"/>
      <c r="V239" s="297"/>
      <c r="W239" s="297"/>
      <c r="X239" s="297"/>
      <c r="Y239" s="297"/>
      <c r="Z239" s="297"/>
      <c r="AA239" s="297"/>
      <c r="AB239" s="297"/>
      <c r="AC239" s="297"/>
      <c r="AD239" s="297"/>
      <c r="AE239" s="297"/>
    </row>
    <row r="240" spans="1:31" x14ac:dyDescent="0.25">
      <c r="A240">
        <v>6</v>
      </c>
      <c r="E240">
        <v>1777153</v>
      </c>
      <c r="F240" t="s">
        <v>1063</v>
      </c>
      <c r="K240" t="s">
        <v>921</v>
      </c>
      <c r="M240" t="s">
        <v>971</v>
      </c>
      <c r="O240" t="s">
        <v>897</v>
      </c>
      <c r="P240" s="296" t="str">
        <f>+BNLPL02!I136</f>
        <v>Huur02</v>
      </c>
      <c r="Q240" s="296" t="str">
        <f>+BNLPL02!J136</f>
        <v>Pacht02</v>
      </c>
      <c r="R240" s="314">
        <f>+BNLPL02!K136</f>
        <v>0</v>
      </c>
      <c r="S240" s="297"/>
      <c r="T240" s="297"/>
      <c r="U240" s="297"/>
      <c r="V240" s="297"/>
      <c r="W240" s="297"/>
      <c r="X240" s="297"/>
      <c r="Y240" s="297"/>
      <c r="Z240" s="297"/>
      <c r="AA240" s="297"/>
      <c r="AB240" s="297"/>
      <c r="AC240" s="297"/>
      <c r="AD240" s="297"/>
      <c r="AE240" s="297"/>
    </row>
    <row r="241" spans="1:31" x14ac:dyDescent="0.25">
      <c r="A241">
        <v>6</v>
      </c>
      <c r="E241">
        <v>1777106</v>
      </c>
      <c r="F241" t="s">
        <v>1064</v>
      </c>
      <c r="K241" t="s">
        <v>946</v>
      </c>
      <c r="L241" t="s">
        <v>986</v>
      </c>
      <c r="M241" t="s">
        <v>933</v>
      </c>
      <c r="P241" s="296"/>
      <c r="Q241" s="296"/>
      <c r="R241" s="314"/>
      <c r="S241" s="297"/>
      <c r="T241" s="297"/>
      <c r="U241" s="297"/>
      <c r="V241" s="297"/>
      <c r="W241" s="297"/>
      <c r="X241" s="297"/>
      <c r="Y241" s="297"/>
      <c r="Z241" s="297"/>
      <c r="AA241" s="297"/>
      <c r="AB241" s="297"/>
      <c r="AC241" s="297"/>
      <c r="AD241" s="297"/>
      <c r="AE241" s="297"/>
    </row>
    <row r="242" spans="1:31" x14ac:dyDescent="0.25">
      <c r="G242" t="s">
        <v>15</v>
      </c>
      <c r="H242" t="s">
        <v>16</v>
      </c>
      <c r="O242" t="s">
        <v>897</v>
      </c>
      <c r="P242" s="296">
        <f>+BNLPL02!I137</f>
        <v>325</v>
      </c>
      <c r="Q242" s="296">
        <f>+BNLPL02!J137</f>
        <v>2450</v>
      </c>
      <c r="R242" s="314">
        <f>+BNLPL02!K137</f>
        <v>0</v>
      </c>
      <c r="S242" s="297"/>
      <c r="T242" s="297"/>
      <c r="U242" s="297"/>
      <c r="V242" s="297"/>
      <c r="W242" s="297"/>
      <c r="X242" s="297"/>
      <c r="Y242" s="297"/>
      <c r="Z242" s="297"/>
      <c r="AA242" s="297"/>
      <c r="AB242" s="297"/>
      <c r="AC242" s="297"/>
      <c r="AD242" s="297"/>
      <c r="AE242" s="297"/>
    </row>
    <row r="243" spans="1:31" x14ac:dyDescent="0.25">
      <c r="G243" t="s">
        <v>17</v>
      </c>
      <c r="H243" t="s">
        <v>954</v>
      </c>
      <c r="O243" t="s">
        <v>897</v>
      </c>
      <c r="P243" s="298"/>
      <c r="Q243" s="298"/>
      <c r="R243" s="298"/>
      <c r="S243" s="297"/>
      <c r="T243" s="297"/>
      <c r="U243" s="297"/>
      <c r="V243" s="297"/>
      <c r="W243" s="297"/>
      <c r="X243" s="297"/>
      <c r="Y243" s="297"/>
      <c r="Z243" s="297"/>
      <c r="AA243" s="297"/>
      <c r="AB243" s="297"/>
      <c r="AC243" s="297"/>
      <c r="AD243" s="297"/>
      <c r="AE243" s="297"/>
    </row>
    <row r="244" spans="1:31" x14ac:dyDescent="0.25">
      <c r="A244">
        <v>6</v>
      </c>
      <c r="E244">
        <v>1777154</v>
      </c>
      <c r="F244" t="s">
        <v>1065</v>
      </c>
      <c r="K244" t="s">
        <v>921</v>
      </c>
      <c r="M244" t="s">
        <v>971</v>
      </c>
      <c r="O244" t="s">
        <v>897</v>
      </c>
      <c r="P244" s="296" t="str">
        <f>+BNLPL02!I138</f>
        <v>Huur03</v>
      </c>
      <c r="Q244" s="296" t="str">
        <f>+BNLPL02!J138</f>
        <v>Pacht03</v>
      </c>
      <c r="R244" s="314">
        <f>+BNLPL02!K138</f>
        <v>0</v>
      </c>
      <c r="S244" s="297"/>
      <c r="T244" s="297"/>
      <c r="U244" s="297"/>
      <c r="V244" s="297"/>
      <c r="W244" s="297"/>
      <c r="X244" s="297"/>
      <c r="Y244" s="297"/>
      <c r="Z244" s="297"/>
      <c r="AA244" s="297"/>
      <c r="AB244" s="297"/>
      <c r="AC244" s="297"/>
      <c r="AD244" s="297"/>
      <c r="AE244" s="297"/>
    </row>
    <row r="245" spans="1:31" x14ac:dyDescent="0.25">
      <c r="A245">
        <v>6</v>
      </c>
      <c r="E245">
        <v>1777148</v>
      </c>
      <c r="F245" t="s">
        <v>1066</v>
      </c>
      <c r="K245" t="s">
        <v>946</v>
      </c>
      <c r="L245" t="s">
        <v>986</v>
      </c>
      <c r="M245" t="s">
        <v>933</v>
      </c>
      <c r="P245" s="296"/>
      <c r="Q245" s="296"/>
      <c r="R245" s="314"/>
      <c r="S245" s="297"/>
      <c r="T245" s="297"/>
      <c r="U245" s="297"/>
      <c r="V245" s="297"/>
      <c r="W245" s="297"/>
      <c r="X245" s="297"/>
      <c r="Y245" s="297"/>
      <c r="Z245" s="297"/>
      <c r="AA245" s="297"/>
      <c r="AB245" s="297"/>
      <c r="AC245" s="297"/>
      <c r="AD245" s="297"/>
      <c r="AE245" s="297"/>
    </row>
    <row r="246" spans="1:31" x14ac:dyDescent="0.25">
      <c r="G246" t="s">
        <v>15</v>
      </c>
      <c r="H246" t="s">
        <v>16</v>
      </c>
      <c r="O246" t="s">
        <v>897</v>
      </c>
      <c r="P246" s="296">
        <f>+BNLPL02!I139</f>
        <v>470</v>
      </c>
      <c r="Q246" s="296">
        <f>+BNLPL02!J139</f>
        <v>2550</v>
      </c>
      <c r="R246" s="314">
        <f>+BNLPL02!K139</f>
        <v>0</v>
      </c>
      <c r="S246" s="297"/>
      <c r="T246" s="297"/>
      <c r="U246" s="297"/>
      <c r="V246" s="297"/>
      <c r="W246" s="297"/>
      <c r="X246" s="297"/>
      <c r="Y246" s="297"/>
      <c r="Z246" s="297"/>
      <c r="AA246" s="297"/>
      <c r="AB246" s="297"/>
      <c r="AC246" s="297"/>
      <c r="AD246" s="297"/>
      <c r="AE246" s="297"/>
    </row>
    <row r="247" spans="1:31" x14ac:dyDescent="0.25">
      <c r="G247" t="s">
        <v>17</v>
      </c>
      <c r="H247" t="s">
        <v>954</v>
      </c>
      <c r="O247" t="s">
        <v>897</v>
      </c>
      <c r="P247" s="298"/>
      <c r="Q247" s="298"/>
      <c r="R247" s="298"/>
      <c r="S247" s="297"/>
      <c r="T247" s="297"/>
      <c r="U247" s="297"/>
      <c r="V247" s="297"/>
      <c r="W247" s="297"/>
      <c r="X247" s="297"/>
      <c r="Y247" s="297"/>
      <c r="Z247" s="297"/>
      <c r="AA247" s="297"/>
      <c r="AB247" s="297"/>
      <c r="AC247" s="297"/>
      <c r="AD247" s="297"/>
      <c r="AE247" s="297"/>
    </row>
    <row r="248" spans="1:31" x14ac:dyDescent="0.25">
      <c r="A248">
        <v>6</v>
      </c>
      <c r="E248">
        <v>1777155</v>
      </c>
      <c r="F248" t="s">
        <v>1067</v>
      </c>
      <c r="K248" t="s">
        <v>921</v>
      </c>
      <c r="M248" t="s">
        <v>971</v>
      </c>
      <c r="O248" t="s">
        <v>897</v>
      </c>
      <c r="P248" s="314">
        <f>+BNLPL02!I140</f>
        <v>0</v>
      </c>
      <c r="Q248" s="314">
        <f>+BNLPL02!J140</f>
        <v>0</v>
      </c>
      <c r="R248" s="314">
        <f>+BNLPL02!K140</f>
        <v>0</v>
      </c>
      <c r="S248" s="297"/>
      <c r="T248" s="297"/>
      <c r="U248" s="297"/>
      <c r="V248" s="297"/>
      <c r="W248" s="297"/>
      <c r="X248" s="297"/>
      <c r="Y248" s="297"/>
      <c r="Z248" s="297"/>
      <c r="AA248" s="297"/>
      <c r="AB248" s="297"/>
      <c r="AC248" s="297"/>
      <c r="AD248" s="297"/>
      <c r="AE248" s="297"/>
    </row>
    <row r="249" spans="1:31" x14ac:dyDescent="0.25">
      <c r="A249">
        <v>6</v>
      </c>
      <c r="E249">
        <v>1777149</v>
      </c>
      <c r="F249" t="s">
        <v>1068</v>
      </c>
      <c r="K249" t="s">
        <v>946</v>
      </c>
      <c r="L249" t="s">
        <v>986</v>
      </c>
      <c r="M249" t="s">
        <v>933</v>
      </c>
      <c r="P249" s="298"/>
      <c r="Q249" s="298"/>
      <c r="R249" s="298"/>
      <c r="S249" s="297"/>
      <c r="T249" s="297"/>
      <c r="U249" s="297"/>
      <c r="V249" s="297"/>
      <c r="W249" s="297"/>
      <c r="X249" s="297"/>
      <c r="Y249" s="297"/>
      <c r="Z249" s="297"/>
      <c r="AA249" s="297"/>
      <c r="AB249" s="297"/>
      <c r="AC249" s="297"/>
      <c r="AD249" s="297"/>
      <c r="AE249" s="297"/>
    </row>
    <row r="250" spans="1:31" x14ac:dyDescent="0.25">
      <c r="G250" t="s">
        <v>15</v>
      </c>
      <c r="H250" t="s">
        <v>16</v>
      </c>
      <c r="O250" t="s">
        <v>897</v>
      </c>
      <c r="P250" s="314">
        <f>+BNLPL02!I141</f>
        <v>0</v>
      </c>
      <c r="Q250" s="314">
        <f>+BNLPL02!J141</f>
        <v>0</v>
      </c>
      <c r="R250" s="314">
        <f>+BNLPL02!K141</f>
        <v>0</v>
      </c>
      <c r="S250" s="297"/>
      <c r="T250" s="297"/>
      <c r="U250" s="297"/>
      <c r="V250" s="297"/>
      <c r="W250" s="297"/>
      <c r="X250" s="297"/>
      <c r="Y250" s="297"/>
      <c r="Z250" s="297"/>
      <c r="AA250" s="297"/>
      <c r="AB250" s="297"/>
      <c r="AC250" s="297"/>
      <c r="AD250" s="297"/>
      <c r="AE250" s="297"/>
    </row>
    <row r="251" spans="1:31" x14ac:dyDescent="0.25">
      <c r="G251" t="s">
        <v>17</v>
      </c>
      <c r="H251" t="s">
        <v>954</v>
      </c>
      <c r="O251" t="s">
        <v>897</v>
      </c>
      <c r="P251" s="298"/>
      <c r="Q251" s="298"/>
      <c r="R251" s="298"/>
      <c r="S251" s="297"/>
      <c r="T251" s="297"/>
      <c r="U251" s="297"/>
      <c r="V251" s="297"/>
      <c r="W251" s="297"/>
      <c r="X251" s="297"/>
      <c r="Y251" s="297"/>
      <c r="Z251" s="297"/>
      <c r="AA251" s="297"/>
      <c r="AB251" s="297"/>
      <c r="AC251" s="297"/>
      <c r="AD251" s="297"/>
      <c r="AE251" s="297"/>
    </row>
    <row r="252" spans="1:31" x14ac:dyDescent="0.25">
      <c r="A252">
        <v>6</v>
      </c>
      <c r="E252">
        <v>1777156</v>
      </c>
      <c r="F252" t="s">
        <v>1069</v>
      </c>
      <c r="K252" t="s">
        <v>921</v>
      </c>
      <c r="M252" t="s">
        <v>971</v>
      </c>
      <c r="O252" t="s">
        <v>897</v>
      </c>
      <c r="P252" s="314">
        <f>+BNLPL02!I142</f>
        <v>0</v>
      </c>
      <c r="Q252" s="314">
        <f>+BNLPL02!J142</f>
        <v>0</v>
      </c>
      <c r="R252" s="314">
        <f>+BNLPL02!K142</f>
        <v>0</v>
      </c>
      <c r="S252" s="297"/>
      <c r="T252" s="297"/>
      <c r="U252" s="297"/>
      <c r="V252" s="297"/>
      <c r="W252" s="297"/>
      <c r="X252" s="297"/>
      <c r="Y252" s="297"/>
      <c r="Z252" s="297"/>
      <c r="AA252" s="297"/>
      <c r="AB252" s="297"/>
      <c r="AC252" s="297"/>
      <c r="AD252" s="297"/>
      <c r="AE252" s="297"/>
    </row>
    <row r="253" spans="1:31" x14ac:dyDescent="0.25">
      <c r="A253">
        <v>6</v>
      </c>
      <c r="E253">
        <v>1777150</v>
      </c>
      <c r="F253" t="s">
        <v>1070</v>
      </c>
      <c r="K253" t="s">
        <v>946</v>
      </c>
      <c r="L253" t="s">
        <v>986</v>
      </c>
      <c r="M253" t="s">
        <v>933</v>
      </c>
      <c r="P253" s="298"/>
      <c r="Q253" s="298"/>
      <c r="R253" s="298"/>
      <c r="S253" s="297"/>
      <c r="T253" s="297"/>
      <c r="U253" s="297"/>
      <c r="V253" s="297"/>
      <c r="W253" s="297"/>
      <c r="X253" s="297"/>
      <c r="Y253" s="297"/>
      <c r="Z253" s="297"/>
      <c r="AA253" s="297"/>
      <c r="AB253" s="297"/>
      <c r="AC253" s="297"/>
      <c r="AD253" s="297"/>
      <c r="AE253" s="297"/>
    </row>
    <row r="254" spans="1:31" x14ac:dyDescent="0.25">
      <c r="G254" t="s">
        <v>15</v>
      </c>
      <c r="H254" t="s">
        <v>16</v>
      </c>
      <c r="O254" t="s">
        <v>897</v>
      </c>
      <c r="P254" s="314">
        <f>+BNLPL02!I143</f>
        <v>0</v>
      </c>
      <c r="Q254" s="314">
        <f>+BNLPL02!J143</f>
        <v>0</v>
      </c>
      <c r="R254" s="314">
        <f>+BNLPL02!K143</f>
        <v>0</v>
      </c>
      <c r="S254" s="297"/>
      <c r="T254" s="297"/>
      <c r="U254" s="297"/>
      <c r="V254" s="297"/>
      <c r="W254" s="297"/>
      <c r="X254" s="297"/>
      <c r="Y254" s="297"/>
      <c r="Z254" s="297"/>
      <c r="AA254" s="297"/>
      <c r="AB254" s="297"/>
      <c r="AC254" s="297"/>
      <c r="AD254" s="297"/>
      <c r="AE254" s="297"/>
    </row>
    <row r="255" spans="1:31" x14ac:dyDescent="0.25">
      <c r="G255" t="s">
        <v>17</v>
      </c>
      <c r="H255" t="s">
        <v>954</v>
      </c>
      <c r="O255" t="s">
        <v>897</v>
      </c>
      <c r="P255" s="298"/>
      <c r="Q255" s="298"/>
      <c r="R255" s="298"/>
      <c r="S255" s="297"/>
      <c r="T255" s="297"/>
      <c r="U255" s="297"/>
      <c r="V255" s="297"/>
      <c r="W255" s="297"/>
      <c r="X255" s="297"/>
      <c r="Y255" s="297"/>
      <c r="Z255" s="297"/>
      <c r="AA255" s="297"/>
      <c r="AB255" s="297"/>
      <c r="AC255" s="297"/>
      <c r="AD255" s="297"/>
      <c r="AE255" s="297"/>
    </row>
    <row r="256" spans="1:31" x14ac:dyDescent="0.25">
      <c r="A256">
        <v>4</v>
      </c>
      <c r="B256">
        <v>1620037</v>
      </c>
      <c r="C256" t="s">
        <v>1071</v>
      </c>
      <c r="D256">
        <v>1</v>
      </c>
      <c r="P256" s="298"/>
      <c r="Q256" s="298"/>
      <c r="R256" s="298"/>
      <c r="S256" s="297"/>
      <c r="T256" s="297"/>
      <c r="U256" s="297"/>
      <c r="V256" s="297"/>
      <c r="W256" s="297"/>
      <c r="X256" s="297"/>
      <c r="Y256" s="297"/>
      <c r="Z256" s="297"/>
      <c r="AA256" s="297"/>
      <c r="AB256" s="297"/>
      <c r="AC256" s="297"/>
      <c r="AD256" s="297"/>
      <c r="AE256" s="297"/>
    </row>
    <row r="257" spans="1:31" x14ac:dyDescent="0.25">
      <c r="A257">
        <v>5</v>
      </c>
      <c r="E257">
        <v>1777409</v>
      </c>
      <c r="F257" t="s">
        <v>1072</v>
      </c>
      <c r="K257" t="s">
        <v>946</v>
      </c>
      <c r="L257" t="s">
        <v>986</v>
      </c>
      <c r="M257" t="s">
        <v>971</v>
      </c>
      <c r="O257" t="s">
        <v>897</v>
      </c>
      <c r="P257" s="314">
        <f>+BNLPL02!I284</f>
        <v>58225</v>
      </c>
      <c r="Q257" s="298"/>
      <c r="R257" s="298"/>
      <c r="S257" s="297"/>
      <c r="T257" s="297"/>
      <c r="U257" s="297"/>
      <c r="V257" s="297"/>
      <c r="W257" s="297"/>
      <c r="X257" s="297"/>
      <c r="Y257" s="297"/>
      <c r="Z257" s="297"/>
      <c r="AA257" s="297"/>
      <c r="AB257" s="297"/>
      <c r="AC257" s="297"/>
      <c r="AD257" s="297"/>
      <c r="AE257" s="297"/>
    </row>
    <row r="258" spans="1:31" x14ac:dyDescent="0.25">
      <c r="A258">
        <v>5</v>
      </c>
      <c r="E258">
        <v>1778752</v>
      </c>
      <c r="F258" t="s">
        <v>1073</v>
      </c>
      <c r="K258" t="s">
        <v>946</v>
      </c>
      <c r="M258" t="s">
        <v>947</v>
      </c>
      <c r="O258" t="s">
        <v>897</v>
      </c>
      <c r="P258" s="314">
        <f>+BNLPL02!G287</f>
        <v>2950000</v>
      </c>
      <c r="Q258" s="298"/>
      <c r="R258" s="298"/>
      <c r="S258" s="297"/>
      <c r="T258" s="297"/>
      <c r="U258" s="297"/>
      <c r="V258" s="297"/>
      <c r="W258" s="297"/>
      <c r="X258" s="297"/>
      <c r="Y258" s="297"/>
      <c r="Z258" s="297"/>
      <c r="AA258" s="297"/>
      <c r="AB258" s="297"/>
      <c r="AC258" s="297"/>
      <c r="AD258" s="297"/>
      <c r="AE258" s="297"/>
    </row>
    <row r="259" spans="1:31" x14ac:dyDescent="0.25">
      <c r="A259">
        <v>5</v>
      </c>
      <c r="E259">
        <v>1778754</v>
      </c>
      <c r="F259" t="s">
        <v>1074</v>
      </c>
      <c r="K259" t="s">
        <v>946</v>
      </c>
      <c r="M259" t="s">
        <v>947</v>
      </c>
      <c r="O259" t="s">
        <v>897</v>
      </c>
      <c r="P259" s="314">
        <f>+BNLPL02!G288</f>
        <v>0</v>
      </c>
      <c r="Q259" s="298"/>
      <c r="R259" s="298"/>
      <c r="S259" s="297"/>
      <c r="T259" s="297"/>
      <c r="U259" s="297"/>
      <c r="V259" s="297"/>
      <c r="W259" s="297"/>
      <c r="X259" s="297"/>
      <c r="Y259" s="297"/>
      <c r="Z259" s="297"/>
      <c r="AA259" s="297"/>
      <c r="AB259" s="297"/>
      <c r="AC259" s="297"/>
      <c r="AD259" s="297"/>
      <c r="AE259" s="297"/>
    </row>
    <row r="260" spans="1:31" x14ac:dyDescent="0.25">
      <c r="A260">
        <v>5</v>
      </c>
      <c r="E260">
        <v>1778755</v>
      </c>
      <c r="F260" t="s">
        <v>1075</v>
      </c>
      <c r="K260" t="s">
        <v>946</v>
      </c>
      <c r="M260" t="s">
        <v>947</v>
      </c>
      <c r="O260" t="s">
        <v>897</v>
      </c>
      <c r="P260" s="314">
        <f>+BNLPL02!G289</f>
        <v>0</v>
      </c>
      <c r="Q260" s="298"/>
      <c r="R260" s="298"/>
      <c r="S260" s="297"/>
      <c r="T260" s="297"/>
      <c r="U260" s="297"/>
      <c r="V260" s="297"/>
      <c r="W260" s="297"/>
      <c r="X260" s="297"/>
      <c r="Y260" s="297"/>
      <c r="Z260" s="297"/>
      <c r="AA260" s="297"/>
      <c r="AB260" s="297"/>
      <c r="AC260" s="297"/>
      <c r="AD260" s="297"/>
      <c r="AE260" s="297"/>
    </row>
    <row r="261" spans="1:31" x14ac:dyDescent="0.25">
      <c r="A261">
        <v>5</v>
      </c>
      <c r="E261">
        <v>1778753</v>
      </c>
      <c r="F261" t="s">
        <v>1076</v>
      </c>
      <c r="K261" t="s">
        <v>946</v>
      </c>
      <c r="M261" t="s">
        <v>947</v>
      </c>
      <c r="O261" t="s">
        <v>897</v>
      </c>
      <c r="P261" s="314">
        <f>+BNLPL02!G286</f>
        <v>2990000</v>
      </c>
      <c r="Q261" s="298"/>
      <c r="R261" s="298"/>
      <c r="S261" s="297"/>
      <c r="T261" s="297"/>
      <c r="U261" s="297"/>
      <c r="V261" s="297"/>
      <c r="W261" s="297"/>
      <c r="X261" s="297"/>
      <c r="Y261" s="297"/>
      <c r="Z261" s="297"/>
      <c r="AA261" s="297"/>
      <c r="AB261" s="297"/>
      <c r="AC261" s="297"/>
      <c r="AD261" s="297"/>
      <c r="AE261" s="297"/>
    </row>
    <row r="262" spans="1:31" x14ac:dyDescent="0.25">
      <c r="A262">
        <v>5</v>
      </c>
      <c r="E262">
        <v>1779147</v>
      </c>
      <c r="F262" t="s">
        <v>1077</v>
      </c>
      <c r="K262" t="s">
        <v>946</v>
      </c>
      <c r="M262" t="s">
        <v>947</v>
      </c>
      <c r="O262" t="s">
        <v>897</v>
      </c>
      <c r="P262" s="314">
        <f>+BNLPL02!G290</f>
        <v>40000</v>
      </c>
      <c r="Q262" s="298"/>
      <c r="R262" s="298"/>
      <c r="S262" s="297"/>
      <c r="T262" s="297"/>
      <c r="U262" s="297"/>
      <c r="V262" s="297"/>
      <c r="W262" s="297"/>
      <c r="X262" s="297"/>
      <c r="Y262" s="297"/>
      <c r="Z262" s="297"/>
      <c r="AA262" s="297"/>
      <c r="AB262" s="297"/>
      <c r="AC262" s="297"/>
      <c r="AD262" s="297"/>
      <c r="AE262" s="297"/>
    </row>
    <row r="263" spans="1:31" x14ac:dyDescent="0.25">
      <c r="A263">
        <v>5</v>
      </c>
      <c r="E263">
        <v>1778756</v>
      </c>
      <c r="F263" t="s">
        <v>1078</v>
      </c>
      <c r="K263" t="s">
        <v>946</v>
      </c>
      <c r="M263" t="s">
        <v>947</v>
      </c>
      <c r="O263" t="s">
        <v>897</v>
      </c>
      <c r="P263" s="358">
        <f>+BNLPL02!I291</f>
        <v>0</v>
      </c>
      <c r="Q263" s="298"/>
      <c r="R263" s="298"/>
      <c r="S263" s="297"/>
      <c r="T263" s="297"/>
      <c r="U263" s="297"/>
      <c r="V263" s="297"/>
      <c r="W263" s="297"/>
      <c r="X263" s="297"/>
      <c r="Y263" s="297"/>
      <c r="Z263" s="297"/>
      <c r="AA263" s="297"/>
      <c r="AB263" s="297"/>
      <c r="AC263" s="297"/>
      <c r="AD263" s="297"/>
      <c r="AE263" s="297"/>
    </row>
    <row r="264" spans="1:31" x14ac:dyDescent="0.25">
      <c r="A264">
        <v>5</v>
      </c>
      <c r="B264">
        <v>1619852</v>
      </c>
      <c r="C264" t="s">
        <v>1079</v>
      </c>
      <c r="D264">
        <v>99</v>
      </c>
      <c r="P264" s="298"/>
      <c r="Q264" s="298"/>
      <c r="R264" s="298"/>
      <c r="S264" s="297"/>
      <c r="T264" s="297"/>
      <c r="U264" s="297"/>
      <c r="V264" s="297"/>
      <c r="W264" s="297"/>
      <c r="X264" s="297"/>
      <c r="Y264" s="297"/>
      <c r="Z264" s="297"/>
      <c r="AA264" s="297"/>
      <c r="AB264" s="297"/>
      <c r="AC264" s="297"/>
      <c r="AD264" s="297"/>
      <c r="AE264" s="297"/>
    </row>
    <row r="265" spans="1:31" x14ac:dyDescent="0.25">
      <c r="A265">
        <v>6</v>
      </c>
      <c r="E265">
        <v>1777536</v>
      </c>
      <c r="F265" t="s">
        <v>1080</v>
      </c>
      <c r="K265" t="s">
        <v>923</v>
      </c>
      <c r="M265" t="s">
        <v>869</v>
      </c>
      <c r="P265" s="298"/>
      <c r="Q265" s="298"/>
      <c r="R265" s="298"/>
      <c r="S265" s="297"/>
      <c r="T265" s="297"/>
      <c r="U265" s="297"/>
      <c r="V265" s="297"/>
      <c r="W265" s="297"/>
      <c r="X265" s="297"/>
      <c r="Y265" s="297"/>
      <c r="Z265" s="297"/>
      <c r="AA265" s="297"/>
      <c r="AB265" s="297"/>
      <c r="AC265" s="297"/>
      <c r="AD265" s="297"/>
      <c r="AE265" s="297"/>
    </row>
    <row r="266" spans="1:31" x14ac:dyDescent="0.25">
      <c r="I266" t="s">
        <v>8</v>
      </c>
      <c r="J266" t="s">
        <v>924</v>
      </c>
      <c r="O266" t="s">
        <v>897</v>
      </c>
      <c r="P266" s="314">
        <f>+BNLPL02!I148</f>
        <v>0</v>
      </c>
      <c r="Q266" s="314">
        <f>+BNLPL02!J148</f>
        <v>0</v>
      </c>
      <c r="R266" s="314">
        <f>+BNLPL02!K148</f>
        <v>0</v>
      </c>
      <c r="S266" s="297"/>
      <c r="T266" s="297"/>
      <c r="U266" s="297"/>
      <c r="V266" s="297"/>
      <c r="W266" s="297"/>
      <c r="X266" s="297"/>
      <c r="Y266" s="297"/>
      <c r="Z266" s="297"/>
      <c r="AA266" s="297"/>
      <c r="AB266" s="297"/>
      <c r="AC266" s="297"/>
      <c r="AD266" s="297"/>
      <c r="AE266" s="297"/>
    </row>
    <row r="267" spans="1:31" x14ac:dyDescent="0.25">
      <c r="I267" t="s">
        <v>9</v>
      </c>
      <c r="J267" t="s">
        <v>925</v>
      </c>
      <c r="O267" t="s">
        <v>897</v>
      </c>
      <c r="P267" s="314" t="str">
        <f>+BNLPL02!I149</f>
        <v>false</v>
      </c>
      <c r="Q267" s="314" t="str">
        <f>+BNLPL02!J149</f>
        <v>false</v>
      </c>
      <c r="R267" s="314" t="str">
        <f>+BNLPL02!K149</f>
        <v>false</v>
      </c>
      <c r="S267" s="297"/>
      <c r="T267" s="297"/>
      <c r="U267" s="297"/>
      <c r="V267" s="297"/>
      <c r="W267" s="297"/>
      <c r="X267" s="297"/>
      <c r="Y267" s="297"/>
      <c r="Z267" s="297"/>
      <c r="AA267" s="297"/>
      <c r="AB267" s="297"/>
      <c r="AC267" s="297"/>
      <c r="AD267" s="297"/>
      <c r="AE267" s="297"/>
    </row>
    <row r="268" spans="1:31" x14ac:dyDescent="0.25">
      <c r="A268">
        <v>6</v>
      </c>
      <c r="E268">
        <v>1777095</v>
      </c>
      <c r="F268" t="s">
        <v>1081</v>
      </c>
      <c r="K268" t="s">
        <v>918</v>
      </c>
      <c r="M268" t="s">
        <v>869</v>
      </c>
      <c r="O268" t="s">
        <v>897</v>
      </c>
      <c r="P268" s="314" t="str">
        <f>+BNLPL02!I151</f>
        <v>DNK</v>
      </c>
      <c r="Q268" s="314" t="str">
        <f>+BNLPL02!J151</f>
        <v>ZWE</v>
      </c>
      <c r="R268" s="314" t="str">
        <f>+BNLPL02!K151</f>
        <v>GBR</v>
      </c>
      <c r="S268" s="297"/>
      <c r="T268" s="297"/>
      <c r="U268" s="297"/>
      <c r="V268" s="297"/>
      <c r="W268" s="297"/>
      <c r="X268" s="297"/>
      <c r="Y268" s="297"/>
      <c r="Z268" s="297"/>
      <c r="AA268" s="297"/>
      <c r="AB268" s="297"/>
      <c r="AC268" s="297"/>
      <c r="AD268" s="297"/>
      <c r="AE268" s="297"/>
    </row>
    <row r="269" spans="1:31" x14ac:dyDescent="0.25">
      <c r="A269">
        <v>6</v>
      </c>
      <c r="E269">
        <v>1777262</v>
      </c>
      <c r="F269" t="s">
        <v>1082</v>
      </c>
      <c r="K269" t="s">
        <v>911</v>
      </c>
      <c r="M269" t="s">
        <v>869</v>
      </c>
      <c r="O269" t="s">
        <v>897</v>
      </c>
      <c r="P269" s="314" t="str">
        <f>+BNLPL02!I152</f>
        <v>H.C. Andersen Haven</v>
      </c>
      <c r="Q269" s="314" t="str">
        <f>+BNLPL02!J152</f>
        <v>Kultusgatan</v>
      </c>
      <c r="R269" s="314" t="str">
        <f>+BNLPL02!K152</f>
        <v>Downingstreet</v>
      </c>
      <c r="S269" s="297"/>
      <c r="T269" s="297"/>
      <c r="U269" s="297"/>
      <c r="V269" s="297"/>
      <c r="W269" s="297"/>
      <c r="X269" s="297"/>
      <c r="Y269" s="297"/>
      <c r="Z269" s="297"/>
      <c r="AA269" s="297"/>
      <c r="AB269" s="297"/>
      <c r="AC269" s="297"/>
      <c r="AD269" s="297"/>
      <c r="AE269" s="297"/>
    </row>
    <row r="270" spans="1:31" x14ac:dyDescent="0.25">
      <c r="A270">
        <v>6</v>
      </c>
      <c r="E270">
        <v>1777263</v>
      </c>
      <c r="F270" t="s">
        <v>1083</v>
      </c>
      <c r="K270" t="s">
        <v>914</v>
      </c>
      <c r="M270" t="s">
        <v>869</v>
      </c>
      <c r="O270" t="s">
        <v>897</v>
      </c>
      <c r="P270" s="314">
        <f>+BNLPL02!I153</f>
        <v>1</v>
      </c>
      <c r="Q270" s="314">
        <f>+BNLPL02!J153</f>
        <v>1</v>
      </c>
      <c r="R270" s="314">
        <f>+BNLPL02!K153</f>
        <v>10</v>
      </c>
      <c r="S270" s="297"/>
      <c r="T270" s="297"/>
      <c r="U270" s="297"/>
      <c r="V270" s="297"/>
      <c r="W270" s="297"/>
      <c r="X270" s="297"/>
      <c r="Y270" s="297"/>
      <c r="Z270" s="297"/>
      <c r="AA270" s="297"/>
      <c r="AB270" s="297"/>
      <c r="AC270" s="297"/>
      <c r="AD270" s="297"/>
      <c r="AE270" s="297"/>
    </row>
    <row r="271" spans="1:31" x14ac:dyDescent="0.25">
      <c r="A271">
        <v>6</v>
      </c>
      <c r="E271">
        <v>1777270</v>
      </c>
      <c r="F271" t="s">
        <v>1084</v>
      </c>
      <c r="K271" t="s">
        <v>914</v>
      </c>
      <c r="M271" t="s">
        <v>869</v>
      </c>
      <c r="O271" t="s">
        <v>897</v>
      </c>
      <c r="P271" s="314">
        <f>+BNLPL02!I154</f>
        <v>5000</v>
      </c>
      <c r="Q271" s="314">
        <f>+BNLPL02!J154</f>
        <v>21586</v>
      </c>
      <c r="R271" s="314" t="str">
        <f>+BNLPL02!K154</f>
        <v>SW1A 2AA</v>
      </c>
      <c r="S271" s="297"/>
      <c r="T271" s="297"/>
      <c r="U271" s="297"/>
      <c r="V271" s="297"/>
      <c r="W271" s="297"/>
      <c r="X271" s="297"/>
      <c r="Y271" s="297"/>
      <c r="Z271" s="297"/>
      <c r="AA271" s="297"/>
      <c r="AB271" s="297"/>
      <c r="AC271" s="297"/>
      <c r="AD271" s="297"/>
      <c r="AE271" s="297"/>
    </row>
    <row r="272" spans="1:31" x14ac:dyDescent="0.25">
      <c r="A272">
        <v>6</v>
      </c>
      <c r="E272">
        <v>1777272</v>
      </c>
      <c r="F272" t="s">
        <v>1085</v>
      </c>
      <c r="K272" t="s">
        <v>916</v>
      </c>
      <c r="M272" t="s">
        <v>869</v>
      </c>
      <c r="O272" t="s">
        <v>897</v>
      </c>
      <c r="P272" s="314" t="str">
        <f>+BNLPL02!I155</f>
        <v>ODENSE C</v>
      </c>
      <c r="Q272" s="314" t="str">
        <f>+BNLPL02!J155</f>
        <v>MALMO</v>
      </c>
      <c r="R272" s="314" t="str">
        <f>+BNLPL02!K155</f>
        <v>LONDON WC1</v>
      </c>
      <c r="S272" s="297"/>
      <c r="T272" s="297"/>
      <c r="U272" s="297"/>
      <c r="V272" s="297"/>
      <c r="W272" s="297"/>
      <c r="X272" s="297"/>
      <c r="Y272" s="297"/>
      <c r="Z272" s="297"/>
      <c r="AA272" s="297"/>
      <c r="AB272" s="297"/>
      <c r="AC272" s="297"/>
      <c r="AD272" s="297"/>
      <c r="AE272" s="297"/>
    </row>
    <row r="273" spans="1:31" x14ac:dyDescent="0.25">
      <c r="A273">
        <v>6</v>
      </c>
      <c r="E273">
        <v>1777278</v>
      </c>
      <c r="F273" t="s">
        <v>1086</v>
      </c>
      <c r="K273" t="s">
        <v>946</v>
      </c>
      <c r="L273" t="s">
        <v>986</v>
      </c>
      <c r="M273" t="s">
        <v>933</v>
      </c>
      <c r="O273" t="s">
        <v>897</v>
      </c>
      <c r="P273" s="314">
        <f>+BNLPL02!I158</f>
        <v>250000</v>
      </c>
      <c r="Q273" s="314">
        <f>+BNLPL02!J158</f>
        <v>1200000</v>
      </c>
      <c r="R273" s="314">
        <f>+BNLPL02!K158</f>
        <v>1500000</v>
      </c>
      <c r="S273" s="297"/>
      <c r="T273" s="297"/>
      <c r="U273" s="297"/>
      <c r="V273" s="297"/>
      <c r="W273" s="297"/>
      <c r="X273" s="297"/>
      <c r="Y273" s="297"/>
      <c r="Z273" s="297"/>
      <c r="AA273" s="297"/>
      <c r="AB273" s="297"/>
      <c r="AC273" s="297"/>
      <c r="AD273" s="297"/>
      <c r="AE273" s="297"/>
    </row>
    <row r="274" spans="1:31" x14ac:dyDescent="0.25">
      <c r="A274">
        <v>6</v>
      </c>
      <c r="E274">
        <v>1777541</v>
      </c>
      <c r="F274" t="s">
        <v>1087</v>
      </c>
      <c r="K274" t="s">
        <v>946</v>
      </c>
      <c r="L274" t="s">
        <v>986</v>
      </c>
      <c r="M274" t="s">
        <v>933</v>
      </c>
      <c r="O274" t="s">
        <v>897</v>
      </c>
      <c r="P274" s="314">
        <f>+BNLPL02!I159</f>
        <v>0</v>
      </c>
      <c r="Q274" s="314">
        <f>+BNLPL02!J159</f>
        <v>0</v>
      </c>
      <c r="R274" s="314">
        <f>+BNLPL02!K159</f>
        <v>0</v>
      </c>
      <c r="S274" s="297"/>
      <c r="T274" s="297"/>
      <c r="U274" s="297"/>
      <c r="V274" s="297"/>
      <c r="W274" s="297"/>
      <c r="X274" s="297"/>
      <c r="Y274" s="297"/>
      <c r="Z274" s="297"/>
      <c r="AA274" s="297"/>
      <c r="AB274" s="297"/>
      <c r="AC274" s="297"/>
      <c r="AD274" s="297"/>
      <c r="AE274" s="297"/>
    </row>
    <row r="275" spans="1:31" x14ac:dyDescent="0.25">
      <c r="A275">
        <v>6</v>
      </c>
      <c r="E275">
        <v>1779129</v>
      </c>
      <c r="F275" t="s">
        <v>1088</v>
      </c>
      <c r="K275" t="s">
        <v>946</v>
      </c>
      <c r="L275" t="s">
        <v>986</v>
      </c>
      <c r="M275" t="s">
        <v>933</v>
      </c>
      <c r="O275" t="s">
        <v>897</v>
      </c>
      <c r="P275" s="314">
        <f>+BNLPL02!I163</f>
        <v>10000</v>
      </c>
      <c r="Q275" s="314">
        <f>+BNLPL02!J163</f>
        <v>20000</v>
      </c>
      <c r="R275" s="314">
        <f>+BNLPL02!K163</f>
        <v>50000</v>
      </c>
      <c r="S275" s="297"/>
      <c r="T275" s="297"/>
      <c r="U275" s="297"/>
      <c r="V275" s="297"/>
      <c r="W275" s="297"/>
      <c r="X275" s="297"/>
      <c r="Y275" s="297"/>
      <c r="Z275" s="297"/>
      <c r="AA275" s="297"/>
      <c r="AB275" s="297"/>
      <c r="AC275" s="297"/>
      <c r="AD275" s="297"/>
      <c r="AE275" s="297"/>
    </row>
    <row r="276" spans="1:31" x14ac:dyDescent="0.25">
      <c r="A276">
        <v>6</v>
      </c>
      <c r="E276">
        <v>1779130</v>
      </c>
      <c r="F276" t="s">
        <v>1089</v>
      </c>
      <c r="K276" t="s">
        <v>946</v>
      </c>
      <c r="L276" t="s">
        <v>986</v>
      </c>
      <c r="M276" t="s">
        <v>933</v>
      </c>
      <c r="O276" t="s">
        <v>897</v>
      </c>
      <c r="P276" s="314">
        <f>+BNLPL02!I164</f>
        <v>5000</v>
      </c>
      <c r="Q276" s="314">
        <f>+BNLPL02!J164</f>
        <v>15000</v>
      </c>
      <c r="R276" s="314">
        <f>+BNLPL02!K164</f>
        <v>20000</v>
      </c>
      <c r="S276" s="297"/>
      <c r="T276" s="297"/>
      <c r="U276" s="297"/>
      <c r="V276" s="297"/>
      <c r="W276" s="297"/>
      <c r="X276" s="297"/>
      <c r="Y276" s="297"/>
      <c r="Z276" s="297"/>
      <c r="AA276" s="297"/>
      <c r="AB276" s="297"/>
      <c r="AC276" s="297"/>
      <c r="AD276" s="297"/>
      <c r="AE276" s="297"/>
    </row>
    <row r="277" spans="1:31" x14ac:dyDescent="0.25">
      <c r="A277">
        <v>6</v>
      </c>
      <c r="E277">
        <v>1777542</v>
      </c>
      <c r="F277" t="s">
        <v>1090</v>
      </c>
      <c r="K277" t="s">
        <v>946</v>
      </c>
      <c r="L277" t="s">
        <v>986</v>
      </c>
      <c r="M277" t="s">
        <v>933</v>
      </c>
      <c r="O277" t="s">
        <v>897</v>
      </c>
      <c r="P277" s="314">
        <f>+BNLPL02!I160</f>
        <v>0</v>
      </c>
      <c r="Q277" s="314">
        <f>+BNLPL02!J160</f>
        <v>0</v>
      </c>
      <c r="R277" s="314">
        <f>+BNLPL02!K160</f>
        <v>0</v>
      </c>
      <c r="S277" s="297"/>
      <c r="T277" s="297"/>
      <c r="U277" s="297"/>
      <c r="V277" s="297"/>
      <c r="W277" s="297"/>
      <c r="X277" s="297"/>
      <c r="Y277" s="297"/>
      <c r="Z277" s="297"/>
      <c r="AA277" s="297"/>
      <c r="AB277" s="297"/>
      <c r="AC277" s="297"/>
      <c r="AD277" s="297"/>
      <c r="AE277" s="297"/>
    </row>
    <row r="278" spans="1:31" x14ac:dyDescent="0.25">
      <c r="A278">
        <v>6</v>
      </c>
      <c r="E278">
        <v>1777279</v>
      </c>
      <c r="F278" t="s">
        <v>1091</v>
      </c>
      <c r="K278" t="s">
        <v>946</v>
      </c>
      <c r="L278" t="s">
        <v>986</v>
      </c>
      <c r="M278" t="s">
        <v>933</v>
      </c>
      <c r="O278" t="s">
        <v>897</v>
      </c>
      <c r="P278" s="314">
        <f>+BNLPL02!I161</f>
        <v>255000</v>
      </c>
      <c r="Q278" s="314">
        <f>+BNLPL02!J161</f>
        <v>1215000</v>
      </c>
      <c r="R278" s="314">
        <f>+BNLPL02!K161</f>
        <v>1520000</v>
      </c>
      <c r="S278" s="297"/>
      <c r="T278" s="297"/>
      <c r="U278" s="297"/>
      <c r="V278" s="297"/>
      <c r="W278" s="297"/>
      <c r="X278" s="297"/>
      <c r="Y278" s="297"/>
      <c r="Z278" s="297"/>
      <c r="AA278" s="297"/>
      <c r="AB278" s="297"/>
      <c r="AC278" s="297"/>
      <c r="AD278" s="297"/>
      <c r="AE278" s="297"/>
    </row>
    <row r="279" spans="1:31" x14ac:dyDescent="0.25">
      <c r="A279">
        <v>6</v>
      </c>
      <c r="E279">
        <v>1777285</v>
      </c>
      <c r="F279" t="s">
        <v>1092</v>
      </c>
      <c r="K279" t="s">
        <v>921</v>
      </c>
      <c r="M279" t="s">
        <v>933</v>
      </c>
      <c r="O279" t="s">
        <v>897</v>
      </c>
      <c r="P279" s="314" t="str">
        <f>+BNLPL02!I167</f>
        <v>HuurBTL01</v>
      </c>
      <c r="Q279" s="314" t="str">
        <f>+BNLPL02!J167</f>
        <v>PachtBTL01</v>
      </c>
      <c r="R279" s="314" t="str">
        <f>+BNLPL02!K167</f>
        <v>GOV UK</v>
      </c>
      <c r="S279" s="297"/>
      <c r="T279" s="297"/>
      <c r="U279" s="297"/>
      <c r="V279" s="297"/>
      <c r="W279" s="297"/>
      <c r="X279" s="297"/>
      <c r="Y279" s="297"/>
      <c r="Z279" s="297"/>
      <c r="AA279" s="297"/>
      <c r="AB279" s="297"/>
      <c r="AC279" s="297"/>
      <c r="AD279" s="297"/>
      <c r="AE279" s="297"/>
    </row>
    <row r="280" spans="1:31" x14ac:dyDescent="0.25">
      <c r="A280">
        <v>6</v>
      </c>
      <c r="E280">
        <v>1777286</v>
      </c>
      <c r="F280" t="s">
        <v>1093</v>
      </c>
      <c r="K280" t="s">
        <v>946</v>
      </c>
      <c r="L280" t="s">
        <v>986</v>
      </c>
      <c r="M280" t="s">
        <v>933</v>
      </c>
      <c r="O280" t="s">
        <v>897</v>
      </c>
      <c r="P280" s="314">
        <f>+BNLPL02!I168</f>
        <v>1500</v>
      </c>
      <c r="Q280" s="314">
        <f>+BNLPL02!J168</f>
        <v>7250</v>
      </c>
      <c r="R280" s="314">
        <f>+BNLPL02!K168</f>
        <v>31000</v>
      </c>
      <c r="S280" s="297"/>
      <c r="T280" s="297"/>
      <c r="U280" s="297"/>
      <c r="V280" s="297"/>
      <c r="W280" s="297"/>
      <c r="X280" s="297"/>
      <c r="Y280" s="297"/>
      <c r="Z280" s="297"/>
      <c r="AA280" s="297"/>
      <c r="AB280" s="297"/>
      <c r="AC280" s="297"/>
      <c r="AD280" s="297"/>
      <c r="AE280" s="297"/>
    </row>
    <row r="281" spans="1:31" x14ac:dyDescent="0.25">
      <c r="A281">
        <v>6</v>
      </c>
      <c r="E281">
        <v>1777287</v>
      </c>
      <c r="F281" t="s">
        <v>1094</v>
      </c>
      <c r="K281" t="s">
        <v>921</v>
      </c>
      <c r="M281" t="s">
        <v>933</v>
      </c>
      <c r="O281" t="s">
        <v>897</v>
      </c>
      <c r="P281" s="314" t="str">
        <f>+BNLPL02!I169</f>
        <v>HuurBTL02</v>
      </c>
      <c r="Q281" s="314" t="str">
        <f>+BNLPL02!J169</f>
        <v>PachtBTL02</v>
      </c>
      <c r="R281" s="314">
        <f>+BNLPL02!K169</f>
        <v>0</v>
      </c>
      <c r="S281" s="297"/>
      <c r="T281" s="297"/>
      <c r="U281" s="297"/>
      <c r="V281" s="297"/>
      <c r="W281" s="297"/>
      <c r="X281" s="297"/>
      <c r="Y281" s="297"/>
      <c r="Z281" s="297"/>
      <c r="AA281" s="297"/>
      <c r="AB281" s="297"/>
      <c r="AC281" s="297"/>
      <c r="AD281" s="297"/>
      <c r="AE281" s="297"/>
    </row>
    <row r="282" spans="1:31" x14ac:dyDescent="0.25">
      <c r="A282">
        <v>6</v>
      </c>
      <c r="E282">
        <v>1777288</v>
      </c>
      <c r="F282" t="s">
        <v>1095</v>
      </c>
      <c r="K282" t="s">
        <v>946</v>
      </c>
      <c r="L282" t="s">
        <v>986</v>
      </c>
      <c r="M282" t="s">
        <v>933</v>
      </c>
      <c r="O282" t="s">
        <v>897</v>
      </c>
      <c r="P282" s="314">
        <f>+BNLPL02!I170</f>
        <v>1575</v>
      </c>
      <c r="Q282" s="314">
        <f>+BNLPL02!J170</f>
        <v>7500</v>
      </c>
      <c r="R282" s="314">
        <f>+BNLPL02!K170</f>
        <v>0</v>
      </c>
      <c r="S282" s="297"/>
      <c r="T282" s="297"/>
      <c r="U282" s="297"/>
      <c r="V282" s="297"/>
      <c r="W282" s="297"/>
      <c r="X282" s="297"/>
      <c r="Y282" s="297"/>
      <c r="Z282" s="297"/>
      <c r="AA282" s="297"/>
      <c r="AB282" s="297"/>
      <c r="AC282" s="297"/>
      <c r="AD282" s="297"/>
      <c r="AE282" s="297"/>
    </row>
    <row r="283" spans="1:31" x14ac:dyDescent="0.25">
      <c r="A283">
        <v>6</v>
      </c>
      <c r="E283">
        <v>1777289</v>
      </c>
      <c r="F283" t="s">
        <v>1096</v>
      </c>
      <c r="K283" t="s">
        <v>921</v>
      </c>
      <c r="M283" t="s">
        <v>933</v>
      </c>
      <c r="O283" t="s">
        <v>897</v>
      </c>
      <c r="P283" s="314" t="str">
        <f>+BNLPL02!I171</f>
        <v>HuurBTL03</v>
      </c>
      <c r="Q283" s="314" t="str">
        <f>+BNLPL02!J171</f>
        <v>PachtBTL03</v>
      </c>
      <c r="R283" s="314">
        <f>+BNLPL02!K171</f>
        <v>0</v>
      </c>
      <c r="S283" s="297"/>
      <c r="T283" s="297"/>
      <c r="U283" s="297"/>
      <c r="V283" s="297"/>
      <c r="W283" s="297"/>
      <c r="X283" s="297"/>
      <c r="Y283" s="297"/>
      <c r="Z283" s="297"/>
      <c r="AA283" s="297"/>
      <c r="AB283" s="297"/>
      <c r="AC283" s="297"/>
      <c r="AD283" s="297"/>
      <c r="AE283" s="297"/>
    </row>
    <row r="284" spans="1:31" x14ac:dyDescent="0.25">
      <c r="A284">
        <v>6</v>
      </c>
      <c r="E284">
        <v>1777290</v>
      </c>
      <c r="F284" t="s">
        <v>1097</v>
      </c>
      <c r="K284" t="s">
        <v>946</v>
      </c>
      <c r="L284" t="s">
        <v>986</v>
      </c>
      <c r="M284" t="s">
        <v>933</v>
      </c>
      <c r="O284" t="s">
        <v>897</v>
      </c>
      <c r="P284" s="314">
        <f>+BNLPL02!I172</f>
        <v>1650</v>
      </c>
      <c r="Q284" s="314">
        <f>+BNLPL02!J172</f>
        <v>7750</v>
      </c>
      <c r="R284" s="314">
        <f>+BNLPL02!K172</f>
        <v>0</v>
      </c>
      <c r="S284" s="297"/>
      <c r="T284" s="297"/>
      <c r="U284" s="297"/>
      <c r="V284" s="297"/>
      <c r="W284" s="297"/>
      <c r="X284" s="297"/>
      <c r="Y284" s="297"/>
      <c r="Z284" s="297"/>
      <c r="AA284" s="297"/>
      <c r="AB284" s="297"/>
      <c r="AC284" s="297"/>
      <c r="AD284" s="297"/>
      <c r="AE284" s="297"/>
    </row>
    <row r="285" spans="1:31" x14ac:dyDescent="0.25">
      <c r="A285">
        <v>6</v>
      </c>
      <c r="E285">
        <v>1777291</v>
      </c>
      <c r="F285" t="s">
        <v>1098</v>
      </c>
      <c r="K285" t="s">
        <v>921</v>
      </c>
      <c r="M285" t="s">
        <v>933</v>
      </c>
      <c r="O285" t="s">
        <v>897</v>
      </c>
      <c r="P285" s="314">
        <f>+BNLPL02!I173</f>
        <v>0</v>
      </c>
      <c r="Q285" s="314">
        <f>+BNLPL02!J173</f>
        <v>0</v>
      </c>
      <c r="R285" s="314">
        <f>+BNLPL02!K173</f>
        <v>0</v>
      </c>
      <c r="S285" s="297"/>
      <c r="T285" s="297"/>
      <c r="U285" s="297"/>
      <c r="V285" s="297"/>
      <c r="W285" s="297"/>
      <c r="X285" s="297"/>
      <c r="Y285" s="297"/>
      <c r="Z285" s="297"/>
      <c r="AA285" s="297"/>
      <c r="AB285" s="297"/>
      <c r="AC285" s="297"/>
      <c r="AD285" s="297"/>
      <c r="AE285" s="297"/>
    </row>
    <row r="286" spans="1:31" x14ac:dyDescent="0.25">
      <c r="A286">
        <v>6</v>
      </c>
      <c r="E286">
        <v>1777293</v>
      </c>
      <c r="F286" t="s">
        <v>1099</v>
      </c>
      <c r="K286" t="s">
        <v>946</v>
      </c>
      <c r="L286" t="s">
        <v>986</v>
      </c>
      <c r="M286" t="s">
        <v>933</v>
      </c>
      <c r="O286" t="s">
        <v>897</v>
      </c>
      <c r="P286" s="314">
        <f>+BNLPL02!I174</f>
        <v>0</v>
      </c>
      <c r="Q286" s="314">
        <f>+BNLPL02!J174</f>
        <v>0</v>
      </c>
      <c r="R286" s="314">
        <f>+BNLPL02!K174</f>
        <v>0</v>
      </c>
      <c r="S286" s="297"/>
      <c r="T286" s="297"/>
      <c r="U286" s="297"/>
      <c r="V286" s="297"/>
      <c r="W286" s="297"/>
      <c r="X286" s="297"/>
      <c r="Y286" s="297"/>
      <c r="Z286" s="297"/>
      <c r="AA286" s="297"/>
      <c r="AB286" s="297"/>
      <c r="AC286" s="297"/>
      <c r="AD286" s="297"/>
      <c r="AE286" s="297"/>
    </row>
    <row r="287" spans="1:31" x14ac:dyDescent="0.25">
      <c r="A287">
        <v>6</v>
      </c>
      <c r="E287">
        <v>1777292</v>
      </c>
      <c r="F287" t="s">
        <v>1100</v>
      </c>
      <c r="K287" t="s">
        <v>921</v>
      </c>
      <c r="M287" t="s">
        <v>933</v>
      </c>
      <c r="O287" t="s">
        <v>897</v>
      </c>
      <c r="P287" s="314">
        <f>+BNLPL02!I175</f>
        <v>0</v>
      </c>
      <c r="Q287" s="314">
        <f>+BNLPL02!J175</f>
        <v>0</v>
      </c>
      <c r="R287" s="314">
        <f>+BNLPL02!K175</f>
        <v>0</v>
      </c>
      <c r="S287" s="297"/>
      <c r="T287" s="297"/>
      <c r="U287" s="297"/>
      <c r="V287" s="297"/>
      <c r="W287" s="297"/>
      <c r="X287" s="297"/>
      <c r="Y287" s="297"/>
      <c r="Z287" s="297"/>
      <c r="AA287" s="297"/>
      <c r="AB287" s="297"/>
      <c r="AC287" s="297"/>
      <c r="AD287" s="297"/>
      <c r="AE287" s="297"/>
    </row>
    <row r="288" spans="1:31" x14ac:dyDescent="0.25">
      <c r="A288">
        <v>6</v>
      </c>
      <c r="E288">
        <v>1777294</v>
      </c>
      <c r="F288" t="s">
        <v>1101</v>
      </c>
      <c r="K288" t="s">
        <v>946</v>
      </c>
      <c r="L288" t="s">
        <v>986</v>
      </c>
      <c r="M288" t="s">
        <v>933</v>
      </c>
      <c r="O288" t="s">
        <v>897</v>
      </c>
      <c r="P288" s="314">
        <f>+BNLPL02!I176</f>
        <v>0</v>
      </c>
      <c r="Q288" s="314">
        <f>+BNLPL02!J176</f>
        <v>0</v>
      </c>
      <c r="R288" s="314">
        <f>+BNLPL02!K176</f>
        <v>0</v>
      </c>
      <c r="S288" s="297"/>
      <c r="T288" s="297"/>
      <c r="U288" s="297"/>
      <c r="V288" s="297"/>
      <c r="W288" s="297"/>
      <c r="X288" s="297"/>
      <c r="Y288" s="297"/>
      <c r="Z288" s="297"/>
      <c r="AA288" s="297"/>
      <c r="AB288" s="297"/>
      <c r="AC288" s="297"/>
      <c r="AD288" s="297"/>
      <c r="AE288" s="297"/>
    </row>
    <row r="289" spans="1:31" x14ac:dyDescent="0.25">
      <c r="A289">
        <v>4</v>
      </c>
      <c r="B289">
        <v>1620048</v>
      </c>
      <c r="C289" t="s">
        <v>1102</v>
      </c>
      <c r="D289">
        <v>1</v>
      </c>
      <c r="P289" s="298"/>
      <c r="Q289" s="298"/>
      <c r="R289" s="298"/>
      <c r="S289" s="297"/>
      <c r="T289" s="297"/>
      <c r="U289" s="297"/>
      <c r="V289" s="297"/>
      <c r="W289" s="297"/>
      <c r="X289" s="297"/>
      <c r="Y289" s="297"/>
      <c r="Z289" s="297"/>
      <c r="AA289" s="297"/>
      <c r="AB289" s="297"/>
      <c r="AC289" s="297"/>
      <c r="AD289" s="297"/>
      <c r="AE289" s="297"/>
    </row>
    <row r="290" spans="1:31" x14ac:dyDescent="0.25">
      <c r="A290">
        <v>5</v>
      </c>
      <c r="E290">
        <v>1778739</v>
      </c>
      <c r="F290" t="s">
        <v>1103</v>
      </c>
      <c r="K290" t="s">
        <v>946</v>
      </c>
      <c r="L290" t="s">
        <v>986</v>
      </c>
      <c r="M290" t="s">
        <v>947</v>
      </c>
      <c r="O290" t="s">
        <v>897</v>
      </c>
      <c r="P290" s="296">
        <f>+BNLPL02!I296</f>
        <v>125000</v>
      </c>
      <c r="Q290" s="298"/>
      <c r="R290" s="298"/>
      <c r="S290" s="297"/>
      <c r="T290" s="297"/>
      <c r="U290" s="297"/>
      <c r="V290" s="297"/>
      <c r="W290" s="297"/>
      <c r="X290" s="297"/>
      <c r="Y290" s="297"/>
      <c r="Z290" s="297"/>
      <c r="AA290" s="297"/>
      <c r="AB290" s="297"/>
      <c r="AC290" s="297"/>
      <c r="AD290" s="297"/>
      <c r="AE290" s="297"/>
    </row>
    <row r="291" spans="1:31" x14ac:dyDescent="0.25">
      <c r="A291">
        <v>5</v>
      </c>
      <c r="E291">
        <v>1778740</v>
      </c>
      <c r="F291" t="s">
        <v>1104</v>
      </c>
      <c r="K291" t="s">
        <v>946</v>
      </c>
      <c r="L291" t="s">
        <v>986</v>
      </c>
      <c r="M291" t="s">
        <v>947</v>
      </c>
      <c r="O291" t="s">
        <v>897</v>
      </c>
      <c r="P291" s="296">
        <f>+BNLPL02!I295</f>
        <v>129000</v>
      </c>
      <c r="Q291" s="298"/>
      <c r="R291" s="298"/>
      <c r="S291" s="297"/>
      <c r="T291" s="297"/>
      <c r="U291" s="297"/>
      <c r="V291" s="297"/>
      <c r="W291" s="297"/>
      <c r="X291" s="297"/>
      <c r="Y291" s="297"/>
      <c r="Z291" s="297"/>
      <c r="AA291" s="297"/>
      <c r="AB291" s="297"/>
      <c r="AC291" s="297"/>
      <c r="AD291" s="297"/>
      <c r="AE291" s="297"/>
    </row>
    <row r="292" spans="1:31" x14ac:dyDescent="0.25">
      <c r="A292">
        <v>5</v>
      </c>
      <c r="E292">
        <v>1778745</v>
      </c>
      <c r="F292" t="s">
        <v>1105</v>
      </c>
      <c r="K292" t="s">
        <v>946</v>
      </c>
      <c r="L292" t="s">
        <v>986</v>
      </c>
      <c r="M292" t="s">
        <v>947</v>
      </c>
      <c r="O292" t="s">
        <v>897</v>
      </c>
      <c r="P292" s="296">
        <f>+BNLPL02!I297</f>
        <v>10800</v>
      </c>
      <c r="Q292" s="298"/>
      <c r="R292" s="298"/>
      <c r="S292" s="297"/>
      <c r="T292" s="297"/>
      <c r="U292" s="297"/>
      <c r="V292" s="297"/>
      <c r="W292" s="297"/>
      <c r="X292" s="297"/>
      <c r="Y292" s="297"/>
      <c r="Z292" s="297"/>
      <c r="AA292" s="297"/>
      <c r="AB292" s="297"/>
      <c r="AC292" s="297"/>
      <c r="AD292" s="297"/>
      <c r="AE292" s="297"/>
    </row>
    <row r="293" spans="1:31" x14ac:dyDescent="0.25">
      <c r="A293">
        <v>5</v>
      </c>
      <c r="E293">
        <v>1778746</v>
      </c>
      <c r="F293" t="s">
        <v>1106</v>
      </c>
      <c r="K293" t="s">
        <v>946</v>
      </c>
      <c r="L293" t="s">
        <v>986</v>
      </c>
      <c r="M293" t="s">
        <v>947</v>
      </c>
      <c r="O293" t="s">
        <v>897</v>
      </c>
      <c r="P293" s="296">
        <f>+BNLPL02!I298</f>
        <v>7800</v>
      </c>
      <c r="Q293" s="298"/>
      <c r="R293" s="298"/>
      <c r="S293" s="297"/>
      <c r="T293" s="297"/>
      <c r="U293" s="297"/>
      <c r="V293" s="297"/>
      <c r="W293" s="297"/>
      <c r="X293" s="297"/>
      <c r="Y293" s="297"/>
      <c r="Z293" s="297"/>
      <c r="AA293" s="297"/>
      <c r="AB293" s="297"/>
      <c r="AC293" s="297"/>
      <c r="AD293" s="297"/>
      <c r="AE293" s="297"/>
    </row>
    <row r="294" spans="1:31" x14ac:dyDescent="0.25">
      <c r="A294">
        <v>5</v>
      </c>
      <c r="B294">
        <v>1619847</v>
      </c>
      <c r="C294" t="s">
        <v>1107</v>
      </c>
      <c r="D294">
        <v>99</v>
      </c>
      <c r="P294" s="298"/>
      <c r="Q294" s="298"/>
      <c r="R294" s="298"/>
      <c r="S294" s="297"/>
      <c r="T294" s="297"/>
      <c r="U294" s="297"/>
      <c r="V294" s="297"/>
      <c r="W294" s="297"/>
      <c r="X294" s="297"/>
      <c r="Y294" s="297"/>
      <c r="Z294" s="297"/>
      <c r="AA294" s="297"/>
      <c r="AB294" s="297"/>
      <c r="AC294" s="297"/>
      <c r="AD294" s="297"/>
      <c r="AE294" s="297"/>
    </row>
    <row r="295" spans="1:31" x14ac:dyDescent="0.25">
      <c r="A295">
        <v>6</v>
      </c>
      <c r="E295">
        <v>1777216</v>
      </c>
      <c r="F295" t="s">
        <v>1108</v>
      </c>
      <c r="K295" t="s">
        <v>921</v>
      </c>
      <c r="M295" t="s">
        <v>971</v>
      </c>
      <c r="O295" t="s">
        <v>897</v>
      </c>
      <c r="P295" s="296" t="str">
        <f>+BNLPL02!I181</f>
        <v>INTERPOLIS</v>
      </c>
      <c r="Q295" s="296" t="str">
        <f>+BNLPL02!J181</f>
        <v>AEGON</v>
      </c>
      <c r="R295" s="298"/>
      <c r="S295" s="297"/>
      <c r="T295" s="297"/>
      <c r="U295" s="297"/>
      <c r="V295" s="297"/>
      <c r="W295" s="297"/>
      <c r="X295" s="297"/>
      <c r="Y295" s="297"/>
      <c r="Z295" s="297"/>
      <c r="AA295" s="297"/>
      <c r="AB295" s="297"/>
      <c r="AC295" s="297"/>
      <c r="AD295" s="297"/>
      <c r="AE295" s="297"/>
    </row>
    <row r="296" spans="1:31" x14ac:dyDescent="0.25">
      <c r="A296">
        <v>6</v>
      </c>
      <c r="E296">
        <v>1777271</v>
      </c>
      <c r="F296" t="s">
        <v>1109</v>
      </c>
      <c r="K296" t="s">
        <v>946</v>
      </c>
      <c r="L296" t="s">
        <v>986</v>
      </c>
      <c r="M296" t="s">
        <v>933</v>
      </c>
      <c r="O296" t="s">
        <v>897</v>
      </c>
      <c r="P296" s="296">
        <f>+BNLPL02!I182</f>
        <v>50000</v>
      </c>
      <c r="Q296" s="296">
        <f>+BNLPL02!J182</f>
        <v>75000</v>
      </c>
      <c r="R296" s="298"/>
      <c r="S296" s="297"/>
      <c r="T296" s="297"/>
      <c r="U296" s="297"/>
      <c r="V296" s="297"/>
      <c r="W296" s="297"/>
      <c r="X296" s="297"/>
      <c r="Y296" s="297"/>
      <c r="Z296" s="297"/>
      <c r="AA296" s="297"/>
      <c r="AB296" s="297"/>
      <c r="AC296" s="297"/>
      <c r="AD296" s="297"/>
      <c r="AE296" s="297"/>
    </row>
    <row r="297" spans="1:31" x14ac:dyDescent="0.25">
      <c r="A297">
        <v>6</v>
      </c>
      <c r="E297">
        <v>1777275</v>
      </c>
      <c r="F297" t="s">
        <v>1110</v>
      </c>
      <c r="K297" t="s">
        <v>946</v>
      </c>
      <c r="L297" t="s">
        <v>986</v>
      </c>
      <c r="M297" t="s">
        <v>933</v>
      </c>
      <c r="O297" t="s">
        <v>897</v>
      </c>
      <c r="P297" s="296">
        <f>+BNLPL02!I183</f>
        <v>52000</v>
      </c>
      <c r="Q297" s="296">
        <f>+BNLPL02!J183</f>
        <v>77000</v>
      </c>
      <c r="R297" s="298"/>
      <c r="S297" s="297"/>
      <c r="T297" s="297"/>
      <c r="U297" s="297"/>
      <c r="V297" s="297"/>
      <c r="W297" s="297"/>
      <c r="X297" s="297"/>
      <c r="Y297" s="297"/>
      <c r="Z297" s="297"/>
      <c r="AA297" s="297"/>
      <c r="AB297" s="297"/>
      <c r="AC297" s="297"/>
      <c r="AD297" s="297"/>
      <c r="AE297" s="297"/>
    </row>
    <row r="298" spans="1:31" x14ac:dyDescent="0.25">
      <c r="A298">
        <v>6</v>
      </c>
      <c r="E298">
        <v>1777350</v>
      </c>
      <c r="F298" t="s">
        <v>1111</v>
      </c>
      <c r="K298" t="s">
        <v>946</v>
      </c>
      <c r="L298" t="s">
        <v>986</v>
      </c>
      <c r="M298" t="s">
        <v>933</v>
      </c>
      <c r="O298" t="s">
        <v>897</v>
      </c>
      <c r="P298" s="296">
        <f>+BNLPL02!I184</f>
        <v>4300</v>
      </c>
      <c r="Q298" s="296">
        <f>+BNLPL02!J184</f>
        <v>6500</v>
      </c>
      <c r="R298" s="298"/>
      <c r="S298" s="297"/>
      <c r="T298" s="297"/>
      <c r="U298" s="297"/>
      <c r="V298" s="297"/>
      <c r="W298" s="297"/>
      <c r="X298" s="297"/>
      <c r="Y298" s="297"/>
      <c r="Z298" s="297"/>
      <c r="AA298" s="297"/>
      <c r="AB298" s="297"/>
      <c r="AC298" s="297"/>
      <c r="AD298" s="297"/>
      <c r="AE298" s="297"/>
    </row>
    <row r="299" spans="1:31" x14ac:dyDescent="0.25">
      <c r="A299">
        <v>6</v>
      </c>
      <c r="E299">
        <v>1777352</v>
      </c>
      <c r="F299" t="s">
        <v>1112</v>
      </c>
      <c r="K299" t="s">
        <v>946</v>
      </c>
      <c r="L299" t="s">
        <v>986</v>
      </c>
      <c r="M299" t="s">
        <v>933</v>
      </c>
      <c r="O299" t="s">
        <v>897</v>
      </c>
      <c r="P299" s="296">
        <f>+BNLPL02!I185</f>
        <v>3300</v>
      </c>
      <c r="Q299" s="296">
        <f>+BNLPL02!J185</f>
        <v>4500</v>
      </c>
      <c r="R299" s="298"/>
      <c r="S299" s="297"/>
      <c r="T299" s="297"/>
      <c r="U299" s="297"/>
      <c r="V299" s="297"/>
      <c r="W299" s="297"/>
      <c r="X299" s="297"/>
      <c r="Y299" s="297"/>
      <c r="Z299" s="297"/>
      <c r="AA299" s="297"/>
      <c r="AB299" s="297"/>
      <c r="AC299" s="297"/>
      <c r="AD299" s="297"/>
      <c r="AE299" s="297"/>
    </row>
    <row r="300" spans="1:31" x14ac:dyDescent="0.25">
      <c r="A300">
        <v>4</v>
      </c>
      <c r="B300">
        <v>1620042</v>
      </c>
      <c r="C300" t="s">
        <v>26</v>
      </c>
      <c r="D300">
        <v>1</v>
      </c>
      <c r="P300" s="298"/>
      <c r="Q300" s="298"/>
      <c r="R300" s="298"/>
      <c r="S300" s="297"/>
      <c r="T300" s="297"/>
      <c r="U300" s="297"/>
      <c r="V300" s="297"/>
      <c r="W300" s="297"/>
      <c r="X300" s="297"/>
      <c r="Y300" s="297"/>
      <c r="Z300" s="297"/>
      <c r="AA300" s="297"/>
      <c r="AB300" s="297"/>
      <c r="AC300" s="297"/>
      <c r="AD300" s="297"/>
      <c r="AE300" s="297"/>
    </row>
    <row r="301" spans="1:31" x14ac:dyDescent="0.25">
      <c r="A301">
        <v>5</v>
      </c>
      <c r="E301">
        <v>1778715</v>
      </c>
      <c r="F301" t="s">
        <v>1113</v>
      </c>
      <c r="K301" t="s">
        <v>946</v>
      </c>
      <c r="L301" t="s">
        <v>986</v>
      </c>
      <c r="M301" t="s">
        <v>947</v>
      </c>
      <c r="O301" t="s">
        <v>897</v>
      </c>
      <c r="P301" s="296">
        <f>+BNLPL02!I303</f>
        <v>54000</v>
      </c>
      <c r="Q301" s="298"/>
      <c r="R301" s="298"/>
      <c r="S301" s="297"/>
      <c r="T301" s="297"/>
      <c r="U301" s="297"/>
      <c r="V301" s="297"/>
      <c r="W301" s="297"/>
      <c r="X301" s="297"/>
      <c r="Y301" s="297"/>
      <c r="Z301" s="297"/>
      <c r="AA301" s="297"/>
      <c r="AB301" s="297"/>
      <c r="AC301" s="297"/>
      <c r="AD301" s="297"/>
      <c r="AE301" s="297"/>
    </row>
    <row r="302" spans="1:31" x14ac:dyDescent="0.25">
      <c r="A302">
        <v>5</v>
      </c>
      <c r="E302">
        <v>1778747</v>
      </c>
      <c r="F302" t="s">
        <v>1114</v>
      </c>
      <c r="K302" t="s">
        <v>946</v>
      </c>
      <c r="L302" t="s">
        <v>986</v>
      </c>
      <c r="M302" t="s">
        <v>947</v>
      </c>
      <c r="O302" t="s">
        <v>897</v>
      </c>
      <c r="P302" s="296">
        <f>+BNLPL02!I302</f>
        <v>56000</v>
      </c>
      <c r="Q302" s="298"/>
      <c r="R302" s="298"/>
      <c r="S302" s="297"/>
      <c r="T302" s="297"/>
      <c r="U302" s="297"/>
      <c r="V302" s="297"/>
      <c r="W302" s="297"/>
      <c r="X302" s="297"/>
      <c r="Y302" s="297"/>
      <c r="Z302" s="297"/>
      <c r="AA302" s="297"/>
      <c r="AB302" s="297"/>
      <c r="AC302" s="297"/>
      <c r="AD302" s="297"/>
      <c r="AE302" s="297"/>
    </row>
    <row r="303" spans="1:31" x14ac:dyDescent="0.25">
      <c r="A303">
        <v>5</v>
      </c>
      <c r="E303">
        <v>1778750</v>
      </c>
      <c r="F303" t="s">
        <v>1115</v>
      </c>
      <c r="K303" t="s">
        <v>946</v>
      </c>
      <c r="L303" t="s">
        <v>986</v>
      </c>
      <c r="M303" t="s">
        <v>947</v>
      </c>
      <c r="O303" t="s">
        <v>897</v>
      </c>
      <c r="P303" s="296">
        <f>+BNLPL02!I304</f>
        <v>4500</v>
      </c>
      <c r="Q303" s="298"/>
      <c r="R303" s="298"/>
      <c r="S303" s="297"/>
      <c r="T303" s="297"/>
      <c r="U303" s="297"/>
      <c r="V303" s="297"/>
      <c r="W303" s="297"/>
      <c r="X303" s="297"/>
      <c r="Y303" s="297"/>
      <c r="Z303" s="297"/>
      <c r="AA303" s="297"/>
      <c r="AB303" s="297"/>
      <c r="AC303" s="297"/>
      <c r="AD303" s="297"/>
      <c r="AE303" s="297"/>
    </row>
    <row r="304" spans="1:31" x14ac:dyDescent="0.25">
      <c r="A304">
        <v>5</v>
      </c>
      <c r="E304">
        <v>1778751</v>
      </c>
      <c r="F304" t="s">
        <v>1116</v>
      </c>
      <c r="K304" t="s">
        <v>946</v>
      </c>
      <c r="L304" t="s">
        <v>986</v>
      </c>
      <c r="M304" t="s">
        <v>947</v>
      </c>
      <c r="O304" t="s">
        <v>897</v>
      </c>
      <c r="P304" s="296">
        <f>+BNLPL02!I305</f>
        <v>2500</v>
      </c>
      <c r="Q304" s="298"/>
      <c r="R304" s="298"/>
      <c r="S304" s="297"/>
      <c r="T304" s="297"/>
      <c r="U304" s="297"/>
      <c r="V304" s="297"/>
      <c r="W304" s="297"/>
      <c r="X304" s="297"/>
      <c r="Y304" s="297"/>
      <c r="Z304" s="297"/>
      <c r="AA304" s="297"/>
      <c r="AB304" s="297"/>
      <c r="AC304" s="297"/>
      <c r="AD304" s="297"/>
      <c r="AE304" s="297"/>
    </row>
    <row r="305" spans="1:31" x14ac:dyDescent="0.25">
      <c r="A305">
        <v>5</v>
      </c>
      <c r="B305">
        <v>1619848</v>
      </c>
      <c r="C305" t="s">
        <v>1117</v>
      </c>
      <c r="D305">
        <v>99</v>
      </c>
      <c r="P305" s="298"/>
      <c r="Q305" s="298"/>
      <c r="R305" s="298"/>
      <c r="S305" s="297"/>
      <c r="T305" s="297"/>
      <c r="U305" s="297"/>
      <c r="V305" s="297"/>
      <c r="W305" s="297"/>
      <c r="X305" s="297"/>
      <c r="Y305" s="297"/>
      <c r="Z305" s="297"/>
      <c r="AA305" s="297"/>
      <c r="AB305" s="297"/>
      <c r="AC305" s="297"/>
      <c r="AD305" s="297"/>
      <c r="AE305" s="297"/>
    </row>
    <row r="306" spans="1:31" x14ac:dyDescent="0.25">
      <c r="A306">
        <v>6</v>
      </c>
      <c r="E306">
        <v>1777225</v>
      </c>
      <c r="F306" t="s">
        <v>1118</v>
      </c>
      <c r="K306" t="s">
        <v>921</v>
      </c>
      <c r="M306" t="s">
        <v>971</v>
      </c>
      <c r="O306" t="s">
        <v>897</v>
      </c>
      <c r="P306" s="296" t="str">
        <f>+BNLPL02!I190</f>
        <v>Lijfrente1</v>
      </c>
      <c r="Q306" s="296" t="str">
        <f>+BNLPL02!J190</f>
        <v>Lijfrente2</v>
      </c>
      <c r="R306" s="298"/>
      <c r="S306" s="297"/>
      <c r="T306" s="297"/>
      <c r="U306" s="297"/>
      <c r="V306" s="297"/>
      <c r="W306" s="297"/>
      <c r="X306" s="297"/>
      <c r="Y306" s="297"/>
      <c r="Z306" s="297"/>
      <c r="AA306" s="297"/>
      <c r="AB306" s="297"/>
      <c r="AC306" s="297"/>
      <c r="AD306" s="297"/>
      <c r="AE306" s="297"/>
    </row>
    <row r="307" spans="1:31" x14ac:dyDescent="0.25">
      <c r="A307">
        <v>6</v>
      </c>
      <c r="E307">
        <v>1777267</v>
      </c>
      <c r="F307" t="s">
        <v>1119</v>
      </c>
      <c r="K307" t="s">
        <v>946</v>
      </c>
      <c r="L307" t="s">
        <v>986</v>
      </c>
      <c r="M307" t="s">
        <v>933</v>
      </c>
      <c r="O307" t="s">
        <v>897</v>
      </c>
      <c r="P307" s="296">
        <f>+BNLPL02!I191</f>
        <v>26000</v>
      </c>
      <c r="Q307" s="296">
        <f>+BNLPL02!J191</f>
        <v>28000</v>
      </c>
      <c r="R307" s="298"/>
      <c r="S307" s="297"/>
      <c r="T307" s="297"/>
      <c r="U307" s="297"/>
      <c r="V307" s="297"/>
      <c r="W307" s="297"/>
      <c r="X307" s="297"/>
      <c r="Y307" s="297"/>
      <c r="Z307" s="297"/>
      <c r="AA307" s="297"/>
      <c r="AB307" s="297"/>
      <c r="AC307" s="297"/>
      <c r="AD307" s="297"/>
      <c r="AE307" s="297"/>
    </row>
    <row r="308" spans="1:31" x14ac:dyDescent="0.25">
      <c r="A308">
        <v>6</v>
      </c>
      <c r="E308">
        <v>1777284</v>
      </c>
      <c r="F308" t="s">
        <v>1120</v>
      </c>
      <c r="K308" t="s">
        <v>946</v>
      </c>
      <c r="L308" t="s">
        <v>986</v>
      </c>
      <c r="M308" t="s">
        <v>933</v>
      </c>
      <c r="O308" t="s">
        <v>897</v>
      </c>
      <c r="P308" s="296">
        <f>+BNLPL02!I192</f>
        <v>27000</v>
      </c>
      <c r="Q308" s="296">
        <f>+BNLPL02!J192</f>
        <v>29000</v>
      </c>
      <c r="R308" s="298"/>
      <c r="S308" s="297"/>
      <c r="T308" s="297"/>
      <c r="U308" s="297"/>
      <c r="V308" s="297"/>
      <c r="W308" s="297"/>
      <c r="X308" s="297"/>
      <c r="Y308" s="297"/>
      <c r="Z308" s="297"/>
      <c r="AA308" s="297"/>
      <c r="AB308" s="297"/>
      <c r="AC308" s="297"/>
      <c r="AD308" s="297"/>
      <c r="AE308" s="297"/>
    </row>
    <row r="309" spans="1:31" x14ac:dyDescent="0.25">
      <c r="A309">
        <v>6</v>
      </c>
      <c r="E309">
        <v>1777273</v>
      </c>
      <c r="F309" t="s">
        <v>1121</v>
      </c>
      <c r="K309" t="s">
        <v>946</v>
      </c>
      <c r="L309" t="s">
        <v>986</v>
      </c>
      <c r="M309" t="s">
        <v>933</v>
      </c>
      <c r="O309" t="s">
        <v>897</v>
      </c>
      <c r="P309" s="296">
        <f>+BNLPL02!I193</f>
        <v>2000</v>
      </c>
      <c r="Q309" s="296">
        <f>+BNLPL02!J193</f>
        <v>2500</v>
      </c>
      <c r="R309" s="298"/>
      <c r="S309" s="297"/>
      <c r="T309" s="297"/>
      <c r="U309" s="297"/>
      <c r="V309" s="297"/>
      <c r="W309" s="297"/>
      <c r="X309" s="297"/>
      <c r="Y309" s="297"/>
      <c r="Z309" s="297"/>
      <c r="AA309" s="297"/>
      <c r="AB309" s="297"/>
      <c r="AC309" s="297"/>
      <c r="AD309" s="297"/>
      <c r="AE309" s="297"/>
    </row>
    <row r="310" spans="1:31" x14ac:dyDescent="0.25">
      <c r="A310">
        <v>6</v>
      </c>
      <c r="E310">
        <v>1777274</v>
      </c>
      <c r="F310" t="s">
        <v>1122</v>
      </c>
      <c r="K310" t="s">
        <v>946</v>
      </c>
      <c r="L310" t="s">
        <v>986</v>
      </c>
      <c r="M310" t="s">
        <v>933</v>
      </c>
      <c r="O310" t="s">
        <v>897</v>
      </c>
      <c r="P310" s="296">
        <f>+BNLPL02!I194</f>
        <v>1000</v>
      </c>
      <c r="Q310" s="296">
        <f>+BNLPL02!J194</f>
        <v>1500</v>
      </c>
      <c r="R310" s="298"/>
      <c r="S310" s="297"/>
      <c r="T310" s="297"/>
      <c r="U310" s="297"/>
      <c r="V310" s="297"/>
      <c r="W310" s="297"/>
      <c r="X310" s="297"/>
      <c r="Y310" s="297"/>
      <c r="Z310" s="297"/>
      <c r="AA310" s="297"/>
      <c r="AB310" s="297"/>
      <c r="AC310" s="297"/>
      <c r="AD310" s="297"/>
      <c r="AE310" s="297"/>
    </row>
    <row r="311" spans="1:31" x14ac:dyDescent="0.25">
      <c r="A311">
        <v>4</v>
      </c>
      <c r="B311">
        <v>1620046</v>
      </c>
      <c r="C311" t="s">
        <v>27</v>
      </c>
      <c r="D311">
        <v>1</v>
      </c>
      <c r="P311" s="298"/>
      <c r="Q311" s="298"/>
      <c r="R311" s="298"/>
      <c r="S311" s="297"/>
      <c r="T311" s="297"/>
      <c r="U311" s="297"/>
      <c r="V311" s="297"/>
      <c r="W311" s="297"/>
      <c r="X311" s="297"/>
      <c r="Y311" s="297"/>
      <c r="Z311" s="297"/>
      <c r="AA311" s="297"/>
      <c r="AB311" s="297"/>
      <c r="AC311" s="297"/>
      <c r="AD311" s="297"/>
      <c r="AE311" s="297"/>
    </row>
    <row r="312" spans="1:31" x14ac:dyDescent="0.25">
      <c r="A312">
        <v>5</v>
      </c>
      <c r="E312">
        <v>1778729</v>
      </c>
      <c r="F312" t="s">
        <v>1123</v>
      </c>
      <c r="K312" t="s">
        <v>946</v>
      </c>
      <c r="L312" t="s">
        <v>986</v>
      </c>
      <c r="M312" t="s">
        <v>947</v>
      </c>
      <c r="P312" s="298"/>
      <c r="Q312" s="298"/>
      <c r="R312" s="298"/>
      <c r="S312" s="297"/>
      <c r="T312" s="297"/>
      <c r="U312" s="297"/>
      <c r="V312" s="297"/>
      <c r="W312" s="297"/>
      <c r="X312" s="297"/>
      <c r="Y312" s="297"/>
      <c r="Z312" s="297"/>
      <c r="AA312" s="297"/>
      <c r="AB312" s="297"/>
      <c r="AC312" s="297"/>
      <c r="AD312" s="297"/>
      <c r="AE312" s="297"/>
    </row>
    <row r="313" spans="1:31" x14ac:dyDescent="0.25">
      <c r="G313" t="s">
        <v>15</v>
      </c>
      <c r="H313" t="s">
        <v>16</v>
      </c>
      <c r="O313" t="s">
        <v>897</v>
      </c>
      <c r="P313" s="296">
        <f>+BNLPL02!I309</f>
        <v>1700</v>
      </c>
      <c r="Q313" s="298"/>
      <c r="R313" s="298"/>
      <c r="S313" s="297"/>
      <c r="T313" s="297"/>
      <c r="U313" s="297"/>
      <c r="V313" s="297"/>
      <c r="W313" s="297"/>
      <c r="X313" s="297"/>
      <c r="Y313" s="297"/>
      <c r="Z313" s="297"/>
      <c r="AA313" s="297"/>
      <c r="AB313" s="297"/>
      <c r="AC313" s="297"/>
      <c r="AD313" s="297"/>
      <c r="AE313" s="297"/>
    </row>
    <row r="314" spans="1:31" x14ac:dyDescent="0.25">
      <c r="G314" t="s">
        <v>17</v>
      </c>
      <c r="H314" t="s">
        <v>954</v>
      </c>
      <c r="O314" t="s">
        <v>897</v>
      </c>
      <c r="P314" s="298"/>
      <c r="Q314" s="298"/>
      <c r="R314" s="298"/>
      <c r="S314" s="297"/>
      <c r="T314" s="297"/>
      <c r="U314" s="297"/>
      <c r="V314" s="297"/>
      <c r="W314" s="297"/>
      <c r="X314" s="297"/>
      <c r="Y314" s="297"/>
      <c r="Z314" s="297"/>
      <c r="AA314" s="297"/>
      <c r="AB314" s="297"/>
      <c r="AC314" s="297"/>
      <c r="AD314" s="297"/>
      <c r="AE314" s="297"/>
    </row>
    <row r="315" spans="1:31" x14ac:dyDescent="0.25">
      <c r="A315">
        <v>5</v>
      </c>
      <c r="E315">
        <v>1778732</v>
      </c>
      <c r="F315" t="s">
        <v>1124</v>
      </c>
      <c r="K315" t="s">
        <v>946</v>
      </c>
      <c r="L315" t="s">
        <v>986</v>
      </c>
      <c r="M315" t="s">
        <v>947</v>
      </c>
      <c r="P315" s="298"/>
      <c r="Q315" s="298"/>
      <c r="R315" s="298"/>
      <c r="S315" s="297"/>
      <c r="T315" s="297"/>
      <c r="U315" s="297"/>
      <c r="V315" s="297"/>
      <c r="W315" s="297"/>
      <c r="X315" s="297"/>
      <c r="Y315" s="297"/>
      <c r="Z315" s="297"/>
      <c r="AA315" s="297"/>
      <c r="AB315" s="297"/>
      <c r="AC315" s="297"/>
      <c r="AD315" s="297"/>
      <c r="AE315" s="297"/>
    </row>
    <row r="316" spans="1:31" x14ac:dyDescent="0.25">
      <c r="G316" t="s">
        <v>15</v>
      </c>
      <c r="H316" t="s">
        <v>16</v>
      </c>
      <c r="O316" t="s">
        <v>897</v>
      </c>
      <c r="P316" s="296">
        <f>+BNLPL02!G311</f>
        <v>69500</v>
      </c>
      <c r="Q316" s="298"/>
      <c r="R316" s="298"/>
      <c r="S316" s="297"/>
      <c r="T316" s="297"/>
      <c r="U316" s="297"/>
      <c r="V316" s="297"/>
      <c r="W316" s="297"/>
      <c r="X316" s="297"/>
      <c r="Y316" s="297"/>
      <c r="Z316" s="297"/>
      <c r="AA316" s="297"/>
      <c r="AB316" s="297"/>
      <c r="AC316" s="297"/>
      <c r="AD316" s="297"/>
      <c r="AE316" s="297"/>
    </row>
    <row r="317" spans="1:31" x14ac:dyDescent="0.25">
      <c r="G317" t="s">
        <v>17</v>
      </c>
      <c r="H317" t="s">
        <v>954</v>
      </c>
      <c r="O317" t="s">
        <v>897</v>
      </c>
      <c r="P317" s="298"/>
      <c r="Q317" s="298"/>
      <c r="R317" s="298"/>
      <c r="S317" s="297"/>
      <c r="T317" s="297"/>
      <c r="U317" s="297"/>
      <c r="V317" s="297"/>
      <c r="W317" s="297"/>
      <c r="X317" s="297"/>
      <c r="Y317" s="297"/>
      <c r="Z317" s="297"/>
      <c r="AA317" s="297"/>
      <c r="AB317" s="297"/>
      <c r="AC317" s="297"/>
      <c r="AD317" s="297"/>
      <c r="AE317" s="297"/>
    </row>
    <row r="318" spans="1:31" x14ac:dyDescent="0.25">
      <c r="A318">
        <v>5</v>
      </c>
      <c r="E318">
        <v>1778735</v>
      </c>
      <c r="F318" t="s">
        <v>1125</v>
      </c>
      <c r="K318" t="s">
        <v>946</v>
      </c>
      <c r="L318" t="s">
        <v>986</v>
      </c>
      <c r="M318" t="s">
        <v>947</v>
      </c>
      <c r="P318" s="298"/>
      <c r="Q318" s="298"/>
      <c r="R318" s="298"/>
      <c r="S318" s="297"/>
      <c r="T318" s="297"/>
      <c r="U318" s="297"/>
      <c r="V318" s="297"/>
      <c r="W318" s="297"/>
      <c r="X318" s="297"/>
      <c r="Y318" s="297"/>
      <c r="Z318" s="297"/>
      <c r="AA318" s="297"/>
      <c r="AB318" s="297"/>
      <c r="AC318" s="297"/>
      <c r="AD318" s="297"/>
      <c r="AE318" s="297"/>
    </row>
    <row r="319" spans="1:31" x14ac:dyDescent="0.25">
      <c r="G319" t="s">
        <v>15</v>
      </c>
      <c r="H319" t="s">
        <v>16</v>
      </c>
      <c r="O319" t="s">
        <v>897</v>
      </c>
      <c r="P319" s="296">
        <f>+BNLPL02!G310</f>
        <v>71000</v>
      </c>
      <c r="Q319" s="298"/>
      <c r="R319" s="298"/>
      <c r="S319" s="297"/>
      <c r="T319" s="297"/>
      <c r="U319" s="297"/>
      <c r="V319" s="297"/>
      <c r="W319" s="297"/>
      <c r="X319" s="297"/>
      <c r="Y319" s="297"/>
      <c r="Z319" s="297"/>
      <c r="AA319" s="297"/>
      <c r="AB319" s="297"/>
      <c r="AC319" s="297"/>
      <c r="AD319" s="297"/>
      <c r="AE319" s="297"/>
    </row>
    <row r="320" spans="1:31" x14ac:dyDescent="0.25">
      <c r="G320" t="s">
        <v>17</v>
      </c>
      <c r="H320" t="s">
        <v>954</v>
      </c>
      <c r="O320" t="s">
        <v>897</v>
      </c>
      <c r="P320" s="298"/>
      <c r="Q320" s="298"/>
      <c r="R320" s="298"/>
      <c r="S320" s="297"/>
      <c r="T320" s="297"/>
      <c r="U320" s="297"/>
      <c r="V320" s="297"/>
      <c r="W320" s="297"/>
      <c r="X320" s="297"/>
      <c r="Y320" s="297"/>
      <c r="Z320" s="297"/>
      <c r="AA320" s="297"/>
      <c r="AB320" s="297"/>
      <c r="AC320" s="297"/>
      <c r="AD320" s="297"/>
      <c r="AE320" s="297"/>
    </row>
    <row r="321" spans="1:31" x14ac:dyDescent="0.25">
      <c r="A321">
        <v>5</v>
      </c>
      <c r="E321">
        <v>1778736</v>
      </c>
      <c r="F321" t="s">
        <v>1126</v>
      </c>
      <c r="K321" t="s">
        <v>946</v>
      </c>
      <c r="L321" t="s">
        <v>986</v>
      </c>
      <c r="M321" t="s">
        <v>947</v>
      </c>
      <c r="P321" s="298"/>
      <c r="Q321" s="298"/>
      <c r="R321" s="298"/>
      <c r="S321" s="297"/>
      <c r="T321" s="297"/>
      <c r="U321" s="297"/>
      <c r="V321" s="297"/>
      <c r="W321" s="297"/>
      <c r="X321" s="297"/>
      <c r="Y321" s="297"/>
      <c r="Z321" s="297"/>
      <c r="AA321" s="297"/>
      <c r="AB321" s="297"/>
      <c r="AC321" s="297"/>
      <c r="AD321" s="297"/>
      <c r="AE321" s="297"/>
    </row>
    <row r="322" spans="1:31" x14ac:dyDescent="0.25">
      <c r="G322" t="s">
        <v>15</v>
      </c>
      <c r="H322" t="s">
        <v>16</v>
      </c>
      <c r="O322" t="s">
        <v>897</v>
      </c>
      <c r="P322" s="296">
        <f>+BNLPL02!G312</f>
        <v>6000</v>
      </c>
      <c r="Q322" s="298"/>
      <c r="R322" s="298"/>
      <c r="S322" s="297"/>
      <c r="T322" s="297"/>
      <c r="U322" s="297"/>
      <c r="V322" s="297"/>
      <c r="W322" s="297"/>
      <c r="X322" s="297"/>
      <c r="Y322" s="297"/>
      <c r="Z322" s="297"/>
      <c r="AA322" s="297"/>
      <c r="AB322" s="297"/>
      <c r="AC322" s="297"/>
      <c r="AD322" s="297"/>
      <c r="AE322" s="297"/>
    </row>
    <row r="323" spans="1:31" x14ac:dyDescent="0.25">
      <c r="G323" t="s">
        <v>17</v>
      </c>
      <c r="H323" t="s">
        <v>954</v>
      </c>
      <c r="O323" t="s">
        <v>897</v>
      </c>
      <c r="P323" s="298"/>
      <c r="Q323" s="298"/>
      <c r="R323" s="298"/>
      <c r="S323" s="297"/>
      <c r="T323" s="297"/>
      <c r="U323" s="297"/>
      <c r="V323" s="297"/>
      <c r="W323" s="297"/>
      <c r="X323" s="297"/>
      <c r="Y323" s="297"/>
      <c r="Z323" s="297"/>
      <c r="AA323" s="297"/>
      <c r="AB323" s="297"/>
      <c r="AC323" s="297"/>
      <c r="AD323" s="297"/>
      <c r="AE323" s="297"/>
    </row>
    <row r="324" spans="1:31" x14ac:dyDescent="0.25">
      <c r="A324">
        <v>5</v>
      </c>
      <c r="E324">
        <v>1778737</v>
      </c>
      <c r="F324" t="s">
        <v>1127</v>
      </c>
      <c r="K324" t="s">
        <v>946</v>
      </c>
      <c r="L324" t="s">
        <v>986</v>
      </c>
      <c r="M324" t="s">
        <v>947</v>
      </c>
      <c r="P324" s="298"/>
      <c r="Q324" s="298"/>
      <c r="R324" s="298"/>
      <c r="S324" s="297"/>
      <c r="T324" s="297"/>
      <c r="U324" s="297"/>
      <c r="V324" s="297"/>
      <c r="W324" s="297"/>
      <c r="X324" s="297"/>
      <c r="Y324" s="297"/>
      <c r="Z324" s="297"/>
      <c r="AA324" s="297"/>
      <c r="AB324" s="297"/>
      <c r="AC324" s="297"/>
      <c r="AD324" s="297"/>
      <c r="AE324" s="297"/>
    </row>
    <row r="325" spans="1:31" x14ac:dyDescent="0.25">
      <c r="G325" t="s">
        <v>15</v>
      </c>
      <c r="H325" t="s">
        <v>16</v>
      </c>
      <c r="O325" t="s">
        <v>897</v>
      </c>
      <c r="P325" s="296">
        <f>+BNLPL02!G313</f>
        <v>6200</v>
      </c>
      <c r="Q325" s="298"/>
      <c r="R325" s="298"/>
      <c r="S325" s="297"/>
      <c r="T325" s="297"/>
      <c r="U325" s="297"/>
      <c r="V325" s="297"/>
      <c r="W325" s="297"/>
      <c r="X325" s="297"/>
      <c r="Y325" s="297"/>
      <c r="Z325" s="297"/>
      <c r="AA325" s="297"/>
      <c r="AB325" s="297"/>
      <c r="AC325" s="297"/>
      <c r="AD325" s="297"/>
      <c r="AE325" s="297"/>
    </row>
    <row r="326" spans="1:31" x14ac:dyDescent="0.25">
      <c r="G326" t="s">
        <v>17</v>
      </c>
      <c r="H326" t="s">
        <v>954</v>
      </c>
      <c r="O326" t="s">
        <v>897</v>
      </c>
      <c r="P326" s="298"/>
      <c r="Q326" s="298"/>
      <c r="R326" s="298"/>
      <c r="S326" s="297"/>
      <c r="T326" s="297"/>
      <c r="U326" s="297"/>
      <c r="V326" s="297"/>
      <c r="W326" s="297"/>
      <c r="X326" s="297"/>
      <c r="Y326" s="297"/>
      <c r="Z326" s="297"/>
      <c r="AA326" s="297"/>
      <c r="AB326" s="297"/>
      <c r="AC326" s="297"/>
      <c r="AD326" s="297"/>
      <c r="AE326" s="297"/>
    </row>
    <row r="327" spans="1:31" x14ac:dyDescent="0.25">
      <c r="A327">
        <v>5</v>
      </c>
      <c r="E327">
        <v>1778738</v>
      </c>
      <c r="F327" t="s">
        <v>1128</v>
      </c>
      <c r="K327" t="s">
        <v>946</v>
      </c>
      <c r="L327" t="s">
        <v>986</v>
      </c>
      <c r="M327" t="s">
        <v>947</v>
      </c>
      <c r="P327" s="298"/>
      <c r="Q327" s="298"/>
      <c r="R327" s="298"/>
      <c r="S327" s="297"/>
      <c r="T327" s="297"/>
      <c r="U327" s="297"/>
      <c r="V327" s="297"/>
      <c r="W327" s="297"/>
      <c r="X327" s="297"/>
      <c r="Y327" s="297"/>
      <c r="Z327" s="297"/>
      <c r="AA327" s="297"/>
      <c r="AB327" s="297"/>
      <c r="AC327" s="297"/>
      <c r="AD327" s="297"/>
      <c r="AE327" s="297"/>
    </row>
    <row r="328" spans="1:31" x14ac:dyDescent="0.25">
      <c r="G328" t="s">
        <v>15</v>
      </c>
      <c r="H328" t="s">
        <v>16</v>
      </c>
      <c r="O328" t="s">
        <v>897</v>
      </c>
      <c r="P328" s="296">
        <f>+BNLPL02!I314</f>
        <v>1700</v>
      </c>
      <c r="Q328" s="298"/>
      <c r="R328" s="298"/>
      <c r="S328" s="297"/>
      <c r="T328" s="297"/>
      <c r="U328" s="297"/>
      <c r="V328" s="297"/>
      <c r="W328" s="297"/>
      <c r="X328" s="297"/>
      <c r="Y328" s="297"/>
      <c r="Z328" s="297"/>
      <c r="AA328" s="297"/>
      <c r="AB328" s="297"/>
      <c r="AC328" s="297"/>
      <c r="AD328" s="297"/>
      <c r="AE328" s="297"/>
    </row>
    <row r="329" spans="1:31" x14ac:dyDescent="0.25">
      <c r="G329" t="s">
        <v>17</v>
      </c>
      <c r="H329" t="s">
        <v>954</v>
      </c>
      <c r="O329" t="s">
        <v>897</v>
      </c>
      <c r="P329" s="298"/>
      <c r="Q329" s="298"/>
      <c r="R329" s="298"/>
      <c r="S329" s="297"/>
      <c r="T329" s="297"/>
      <c r="U329" s="297"/>
      <c r="V329" s="297"/>
      <c r="W329" s="297"/>
      <c r="X329" s="297"/>
      <c r="Y329" s="297"/>
      <c r="Z329" s="297"/>
      <c r="AA329" s="297"/>
      <c r="AB329" s="297"/>
      <c r="AC329" s="297"/>
      <c r="AD329" s="297"/>
      <c r="AE329" s="297"/>
    </row>
    <row r="330" spans="1:31" x14ac:dyDescent="0.25">
      <c r="A330">
        <v>5</v>
      </c>
      <c r="B330">
        <v>1619834</v>
      </c>
      <c r="C330" t="s">
        <v>1129</v>
      </c>
      <c r="D330">
        <v>99</v>
      </c>
      <c r="P330" s="298"/>
      <c r="Q330" s="298"/>
      <c r="R330" s="298"/>
      <c r="S330" s="297"/>
      <c r="T330" s="297"/>
      <c r="U330" s="297"/>
      <c r="V330" s="297"/>
      <c r="W330" s="297"/>
      <c r="X330" s="297"/>
      <c r="Y330" s="297"/>
      <c r="Z330" s="297"/>
      <c r="AA330" s="297"/>
      <c r="AB330" s="297"/>
      <c r="AC330" s="297"/>
      <c r="AD330" s="297"/>
      <c r="AE330" s="297"/>
    </row>
    <row r="331" spans="1:31" x14ac:dyDescent="0.25">
      <c r="A331">
        <v>6</v>
      </c>
      <c r="E331">
        <v>1777075</v>
      </c>
      <c r="F331" t="s">
        <v>1130</v>
      </c>
      <c r="K331" t="s">
        <v>921</v>
      </c>
      <c r="M331" t="s">
        <v>971</v>
      </c>
      <c r="O331" t="s">
        <v>897</v>
      </c>
      <c r="P331" s="296" t="str">
        <f>+BNLPL02!I199</f>
        <v>VVE</v>
      </c>
      <c r="Q331" s="296" t="str">
        <f>+BNLPL02!J199</f>
        <v>NFT</v>
      </c>
      <c r="R331" s="298"/>
      <c r="S331" s="297"/>
      <c r="T331" s="297"/>
      <c r="U331" s="297"/>
      <c r="V331" s="297"/>
      <c r="W331" s="297"/>
      <c r="X331" s="297"/>
      <c r="Y331" s="297"/>
      <c r="Z331" s="297"/>
      <c r="AA331" s="297"/>
      <c r="AB331" s="297"/>
      <c r="AC331" s="297"/>
      <c r="AD331" s="297"/>
      <c r="AE331" s="297"/>
    </row>
    <row r="332" spans="1:31" x14ac:dyDescent="0.25">
      <c r="A332">
        <v>6</v>
      </c>
      <c r="E332">
        <v>1777078</v>
      </c>
      <c r="F332" t="s">
        <v>1131</v>
      </c>
      <c r="K332" t="s">
        <v>946</v>
      </c>
      <c r="L332" t="s">
        <v>986</v>
      </c>
      <c r="M332" t="s">
        <v>933</v>
      </c>
      <c r="P332" s="298"/>
      <c r="Q332" s="298"/>
      <c r="R332" s="298"/>
      <c r="S332" s="297"/>
      <c r="T332" s="297"/>
      <c r="U332" s="297"/>
      <c r="V332" s="297"/>
      <c r="W332" s="297"/>
      <c r="X332" s="297"/>
      <c r="Y332" s="297"/>
      <c r="Z332" s="297"/>
      <c r="AA332" s="297"/>
      <c r="AB332" s="297"/>
      <c r="AC332" s="297"/>
      <c r="AD332" s="297"/>
      <c r="AE332" s="297"/>
    </row>
    <row r="333" spans="1:31" x14ac:dyDescent="0.25">
      <c r="G333" t="s">
        <v>15</v>
      </c>
      <c r="H333" t="s">
        <v>16</v>
      </c>
      <c r="O333" t="s">
        <v>897</v>
      </c>
      <c r="P333" s="296">
        <f>+BNLPL02!I200</f>
        <v>1100</v>
      </c>
      <c r="Q333" s="296">
        <f>+BNLPL02!J200</f>
        <v>600</v>
      </c>
      <c r="R333" s="298"/>
      <c r="S333" s="297"/>
      <c r="T333" s="297"/>
      <c r="U333" s="297"/>
      <c r="V333" s="297"/>
      <c r="W333" s="297"/>
      <c r="X333" s="297"/>
      <c r="Y333" s="297"/>
      <c r="Z333" s="297"/>
      <c r="AA333" s="297"/>
      <c r="AB333" s="297"/>
      <c r="AC333" s="297"/>
      <c r="AD333" s="297"/>
      <c r="AE333" s="297"/>
    </row>
    <row r="334" spans="1:31" x14ac:dyDescent="0.25">
      <c r="G334" t="s">
        <v>17</v>
      </c>
      <c r="H334" t="s">
        <v>954</v>
      </c>
      <c r="O334" t="s">
        <v>897</v>
      </c>
      <c r="P334" s="298"/>
      <c r="Q334" s="298"/>
      <c r="R334" s="298"/>
      <c r="S334" s="297"/>
      <c r="T334" s="297"/>
      <c r="U334" s="297"/>
      <c r="V334" s="297"/>
      <c r="W334" s="297"/>
      <c r="X334" s="297"/>
      <c r="Y334" s="297"/>
      <c r="Z334" s="297"/>
      <c r="AA334" s="297"/>
      <c r="AB334" s="297"/>
      <c r="AC334" s="297"/>
      <c r="AD334" s="297"/>
      <c r="AE334" s="297"/>
    </row>
    <row r="335" spans="1:31" x14ac:dyDescent="0.25">
      <c r="A335">
        <v>6</v>
      </c>
      <c r="E335">
        <v>1777082</v>
      </c>
      <c r="F335" t="s">
        <v>1132</v>
      </c>
      <c r="K335" t="s">
        <v>946</v>
      </c>
      <c r="L335" t="s">
        <v>986</v>
      </c>
      <c r="M335" t="s">
        <v>933</v>
      </c>
      <c r="P335" s="298"/>
      <c r="Q335" s="298"/>
      <c r="R335" s="298"/>
      <c r="S335" s="297"/>
      <c r="T335" s="297"/>
      <c r="U335" s="297"/>
      <c r="V335" s="297"/>
      <c r="W335" s="297"/>
      <c r="X335" s="297"/>
      <c r="Y335" s="297"/>
      <c r="Z335" s="297"/>
      <c r="AA335" s="297"/>
      <c r="AB335" s="297"/>
      <c r="AC335" s="297"/>
      <c r="AD335" s="297"/>
      <c r="AE335" s="297"/>
    </row>
    <row r="336" spans="1:31" x14ac:dyDescent="0.25">
      <c r="G336" t="s">
        <v>15</v>
      </c>
      <c r="H336" t="s">
        <v>16</v>
      </c>
      <c r="O336" t="s">
        <v>897</v>
      </c>
      <c r="P336" s="296">
        <f>+BNLPL02!I201</f>
        <v>32000</v>
      </c>
      <c r="Q336" s="296">
        <f>+BNLPL02!J201</f>
        <v>37500</v>
      </c>
      <c r="R336" s="298"/>
      <c r="S336" s="297"/>
      <c r="T336" s="297"/>
      <c r="U336" s="297"/>
      <c r="V336" s="297"/>
      <c r="W336" s="297"/>
      <c r="X336" s="297"/>
      <c r="Y336" s="297"/>
      <c r="Z336" s="297"/>
      <c r="AA336" s="297"/>
      <c r="AB336" s="297"/>
      <c r="AC336" s="297"/>
      <c r="AD336" s="297"/>
      <c r="AE336" s="297"/>
    </row>
    <row r="337" spans="1:31" x14ac:dyDescent="0.25">
      <c r="G337" t="s">
        <v>17</v>
      </c>
      <c r="H337" t="s">
        <v>954</v>
      </c>
      <c r="O337" t="s">
        <v>897</v>
      </c>
      <c r="P337" s="298"/>
      <c r="Q337" s="298"/>
      <c r="R337" s="298"/>
      <c r="S337" s="297"/>
      <c r="T337" s="297"/>
      <c r="U337" s="297"/>
      <c r="V337" s="297"/>
      <c r="W337" s="297"/>
      <c r="X337" s="297"/>
      <c r="Y337" s="297"/>
      <c r="Z337" s="297"/>
      <c r="AA337" s="297"/>
      <c r="AB337" s="297"/>
      <c r="AC337" s="297"/>
      <c r="AD337" s="297"/>
      <c r="AE337" s="297"/>
    </row>
    <row r="338" spans="1:31" x14ac:dyDescent="0.25">
      <c r="A338">
        <v>6</v>
      </c>
      <c r="E338">
        <v>1777083</v>
      </c>
      <c r="F338" t="s">
        <v>1133</v>
      </c>
      <c r="K338" t="s">
        <v>946</v>
      </c>
      <c r="L338" t="s">
        <v>986</v>
      </c>
      <c r="M338" t="s">
        <v>933</v>
      </c>
      <c r="P338" s="298"/>
      <c r="Q338" s="298"/>
      <c r="R338" s="298"/>
      <c r="S338" s="297"/>
      <c r="T338" s="297"/>
      <c r="U338" s="297"/>
      <c r="V338" s="297"/>
      <c r="W338" s="297"/>
      <c r="X338" s="297"/>
      <c r="Y338" s="297"/>
      <c r="Z338" s="297"/>
      <c r="AA338" s="297"/>
      <c r="AB338" s="297"/>
      <c r="AC338" s="297"/>
      <c r="AD338" s="297"/>
      <c r="AE338" s="297"/>
    </row>
    <row r="339" spans="1:31" x14ac:dyDescent="0.25">
      <c r="G339" t="s">
        <v>15</v>
      </c>
      <c r="H339" t="s">
        <v>16</v>
      </c>
      <c r="O339" t="s">
        <v>897</v>
      </c>
      <c r="P339" s="296">
        <f>+BNLPL02!I202</f>
        <v>33000</v>
      </c>
      <c r="Q339" s="296">
        <f>+BNLPL02!J202</f>
        <v>38000</v>
      </c>
      <c r="R339" s="298"/>
      <c r="S339" s="297"/>
      <c r="T339" s="297"/>
      <c r="U339" s="297"/>
      <c r="V339" s="297"/>
      <c r="W339" s="297"/>
      <c r="X339" s="297"/>
      <c r="Y339" s="297"/>
      <c r="Z339" s="297"/>
      <c r="AA339" s="297"/>
      <c r="AB339" s="297"/>
      <c r="AC339" s="297"/>
      <c r="AD339" s="297"/>
      <c r="AE339" s="297"/>
    </row>
    <row r="340" spans="1:31" x14ac:dyDescent="0.25">
      <c r="G340" t="s">
        <v>17</v>
      </c>
      <c r="H340" t="s">
        <v>954</v>
      </c>
      <c r="O340" t="s">
        <v>897</v>
      </c>
      <c r="P340" s="298"/>
      <c r="Q340" s="298"/>
      <c r="R340" s="298"/>
      <c r="S340" s="297"/>
      <c r="T340" s="297"/>
      <c r="U340" s="297"/>
      <c r="V340" s="297"/>
      <c r="W340" s="297"/>
      <c r="X340" s="297"/>
      <c r="Y340" s="297"/>
      <c r="Z340" s="297"/>
      <c r="AA340" s="297"/>
      <c r="AB340" s="297"/>
      <c r="AC340" s="297"/>
      <c r="AD340" s="297"/>
      <c r="AE340" s="297"/>
    </row>
    <row r="341" spans="1:31" x14ac:dyDescent="0.25">
      <c r="A341">
        <v>6</v>
      </c>
      <c r="E341">
        <v>1777084</v>
      </c>
      <c r="F341" t="s">
        <v>1134</v>
      </c>
      <c r="K341" t="s">
        <v>946</v>
      </c>
      <c r="L341" t="s">
        <v>986</v>
      </c>
      <c r="M341" t="s">
        <v>933</v>
      </c>
      <c r="P341" s="298"/>
      <c r="Q341" s="298"/>
      <c r="R341" s="298"/>
      <c r="S341" s="297"/>
      <c r="T341" s="297"/>
      <c r="U341" s="297"/>
      <c r="V341" s="297"/>
      <c r="W341" s="297"/>
      <c r="X341" s="297"/>
      <c r="Y341" s="297"/>
      <c r="Z341" s="297"/>
      <c r="AA341" s="297"/>
      <c r="AB341" s="297"/>
      <c r="AC341" s="297"/>
      <c r="AD341" s="297"/>
      <c r="AE341" s="297"/>
    </row>
    <row r="342" spans="1:31" x14ac:dyDescent="0.25">
      <c r="G342" t="s">
        <v>15</v>
      </c>
      <c r="H342" t="s">
        <v>16</v>
      </c>
      <c r="O342" t="s">
        <v>897</v>
      </c>
      <c r="P342" s="296">
        <f>+BNLPL02!I203</f>
        <v>2500</v>
      </c>
      <c r="Q342" s="296">
        <f>+BNLPL02!J203</f>
        <v>3500</v>
      </c>
      <c r="R342" s="298"/>
      <c r="S342" s="297"/>
      <c r="T342" s="297"/>
      <c r="U342" s="297"/>
      <c r="V342" s="297"/>
      <c r="W342" s="297"/>
      <c r="X342" s="297"/>
      <c r="Y342" s="297"/>
      <c r="Z342" s="297"/>
      <c r="AA342" s="297"/>
      <c r="AB342" s="297"/>
      <c r="AC342" s="297"/>
      <c r="AD342" s="297"/>
      <c r="AE342" s="297"/>
    </row>
    <row r="343" spans="1:31" x14ac:dyDescent="0.25">
      <c r="G343" t="s">
        <v>17</v>
      </c>
      <c r="H343" t="s">
        <v>954</v>
      </c>
      <c r="O343" t="s">
        <v>897</v>
      </c>
      <c r="P343" s="298"/>
      <c r="Q343" s="298"/>
      <c r="R343" s="298"/>
      <c r="S343" s="297"/>
      <c r="T343" s="297"/>
      <c r="U343" s="297"/>
      <c r="V343" s="297"/>
      <c r="W343" s="297"/>
      <c r="X343" s="297"/>
      <c r="Y343" s="297"/>
      <c r="Z343" s="297"/>
      <c r="AA343" s="297"/>
      <c r="AB343" s="297"/>
      <c r="AC343" s="297"/>
      <c r="AD343" s="297"/>
      <c r="AE343" s="297"/>
    </row>
    <row r="344" spans="1:31" x14ac:dyDescent="0.25">
      <c r="A344">
        <v>6</v>
      </c>
      <c r="E344">
        <v>1777085</v>
      </c>
      <c r="F344" t="s">
        <v>1135</v>
      </c>
      <c r="K344" t="s">
        <v>946</v>
      </c>
      <c r="L344" t="s">
        <v>986</v>
      </c>
      <c r="M344" t="s">
        <v>933</v>
      </c>
      <c r="P344" s="298"/>
      <c r="Q344" s="298"/>
      <c r="R344" s="298"/>
      <c r="S344" s="297"/>
      <c r="T344" s="297"/>
      <c r="U344" s="297"/>
      <c r="V344" s="297"/>
      <c r="W344" s="297"/>
      <c r="X344" s="297"/>
      <c r="Y344" s="297"/>
      <c r="Z344" s="297"/>
      <c r="AA344" s="297"/>
      <c r="AB344" s="297"/>
      <c r="AC344" s="297"/>
      <c r="AD344" s="297"/>
      <c r="AE344" s="297"/>
    </row>
    <row r="345" spans="1:31" x14ac:dyDescent="0.25">
      <c r="G345" t="s">
        <v>15</v>
      </c>
      <c r="H345" t="s">
        <v>16</v>
      </c>
      <c r="O345" t="s">
        <v>897</v>
      </c>
      <c r="P345" s="296">
        <f>+BNLPL02!I204</f>
        <v>2600</v>
      </c>
      <c r="Q345" s="296">
        <f>+BNLPL02!J204</f>
        <v>3600</v>
      </c>
      <c r="R345" s="298"/>
      <c r="S345" s="297"/>
      <c r="T345" s="297"/>
      <c r="U345" s="297"/>
      <c r="V345" s="297"/>
      <c r="W345" s="297"/>
      <c r="X345" s="297"/>
      <c r="Y345" s="297"/>
      <c r="Z345" s="297"/>
      <c r="AA345" s="297"/>
      <c r="AB345" s="297"/>
      <c r="AC345" s="297"/>
      <c r="AD345" s="297"/>
      <c r="AE345" s="297"/>
    </row>
    <row r="346" spans="1:31" x14ac:dyDescent="0.25">
      <c r="G346" t="s">
        <v>17</v>
      </c>
      <c r="H346" t="s">
        <v>954</v>
      </c>
      <c r="O346" t="s">
        <v>897</v>
      </c>
      <c r="P346" s="298"/>
      <c r="Q346" s="298"/>
      <c r="R346" s="298"/>
      <c r="S346" s="297"/>
      <c r="T346" s="297"/>
      <c r="U346" s="297"/>
      <c r="V346" s="297"/>
      <c r="W346" s="297"/>
      <c r="X346" s="297"/>
      <c r="Y346" s="297"/>
      <c r="Z346" s="297"/>
      <c r="AA346" s="297"/>
      <c r="AB346" s="297"/>
      <c r="AC346" s="297"/>
      <c r="AD346" s="297"/>
      <c r="AE346" s="297"/>
    </row>
    <row r="347" spans="1:31" x14ac:dyDescent="0.25">
      <c r="A347">
        <v>3</v>
      </c>
      <c r="B347">
        <v>1619745</v>
      </c>
      <c r="C347" t="s">
        <v>1136</v>
      </c>
      <c r="D347">
        <v>1</v>
      </c>
      <c r="P347" s="298"/>
      <c r="Q347" s="298"/>
      <c r="R347" s="298"/>
      <c r="S347" s="297"/>
      <c r="T347" s="297"/>
      <c r="U347" s="297"/>
      <c r="V347" s="297"/>
      <c r="W347" s="297"/>
      <c r="X347" s="297"/>
      <c r="Y347" s="297"/>
      <c r="Z347" s="297"/>
      <c r="AA347" s="297"/>
      <c r="AB347" s="297"/>
      <c r="AC347" s="297"/>
      <c r="AD347" s="297"/>
      <c r="AE347" s="297"/>
    </row>
    <row r="348" spans="1:31" x14ac:dyDescent="0.25">
      <c r="A348">
        <v>4</v>
      </c>
      <c r="E348">
        <v>1776747</v>
      </c>
      <c r="F348" t="s">
        <v>1137</v>
      </c>
      <c r="K348" t="s">
        <v>946</v>
      </c>
      <c r="M348" t="s">
        <v>947</v>
      </c>
      <c r="P348" s="298"/>
      <c r="Q348" s="298"/>
      <c r="R348" s="298"/>
      <c r="S348" s="297"/>
      <c r="T348" s="297"/>
      <c r="U348" s="297"/>
      <c r="V348" s="297"/>
      <c r="W348" s="297"/>
      <c r="X348" s="297"/>
      <c r="Y348" s="297"/>
      <c r="Z348" s="297"/>
      <c r="AA348" s="297"/>
      <c r="AB348" s="297"/>
      <c r="AC348" s="297"/>
      <c r="AD348" s="297"/>
      <c r="AE348" s="297"/>
    </row>
    <row r="349" spans="1:31" x14ac:dyDescent="0.25">
      <c r="G349" t="s">
        <v>15</v>
      </c>
      <c r="H349" t="s">
        <v>16</v>
      </c>
      <c r="O349" t="s">
        <v>897</v>
      </c>
      <c r="P349" s="296">
        <f>+BNLPL02!I325</f>
        <v>31300</v>
      </c>
      <c r="Q349" s="298"/>
      <c r="R349" s="298"/>
      <c r="S349" s="297"/>
      <c r="T349" s="297"/>
      <c r="U349" s="297"/>
      <c r="V349" s="297"/>
      <c r="W349" s="297"/>
      <c r="X349" s="297"/>
      <c r="Y349" s="297"/>
      <c r="Z349" s="297"/>
      <c r="AA349" s="297"/>
      <c r="AB349" s="297"/>
      <c r="AC349" s="297"/>
      <c r="AD349" s="297"/>
      <c r="AE349" s="297"/>
    </row>
    <row r="350" spans="1:31" x14ac:dyDescent="0.25">
      <c r="G350" t="s">
        <v>17</v>
      </c>
      <c r="H350" t="s">
        <v>954</v>
      </c>
      <c r="O350" t="s">
        <v>897</v>
      </c>
      <c r="P350" s="298"/>
      <c r="Q350" s="298"/>
      <c r="R350" s="298"/>
      <c r="S350" s="297"/>
      <c r="T350" s="297"/>
      <c r="U350" s="297"/>
      <c r="V350" s="297"/>
      <c r="W350" s="297"/>
      <c r="X350" s="297"/>
      <c r="Y350" s="297"/>
      <c r="Z350" s="297"/>
      <c r="AA350" s="297"/>
      <c r="AB350" s="297"/>
      <c r="AC350" s="297"/>
      <c r="AD350" s="297"/>
      <c r="AE350" s="297"/>
    </row>
    <row r="351" spans="1:31" x14ac:dyDescent="0.25">
      <c r="A351">
        <v>4</v>
      </c>
      <c r="E351">
        <v>1776748</v>
      </c>
      <c r="F351" t="s">
        <v>1138</v>
      </c>
      <c r="K351" t="s">
        <v>946</v>
      </c>
      <c r="M351" t="s">
        <v>947</v>
      </c>
      <c r="O351" t="s">
        <v>897</v>
      </c>
      <c r="P351" s="296">
        <f>+BNLPL02!I329</f>
        <v>25125</v>
      </c>
      <c r="Q351" s="298"/>
      <c r="R351" s="298"/>
      <c r="S351" s="297"/>
      <c r="T351" s="297"/>
      <c r="U351" s="297"/>
      <c r="V351" s="297"/>
      <c r="W351" s="297"/>
      <c r="X351" s="297"/>
      <c r="Y351" s="297"/>
      <c r="Z351" s="297"/>
      <c r="AA351" s="297"/>
      <c r="AB351" s="297"/>
      <c r="AC351" s="297"/>
      <c r="AD351" s="297"/>
      <c r="AE351" s="297"/>
    </row>
    <row r="352" spans="1:31" x14ac:dyDescent="0.25">
      <c r="A352">
        <v>4</v>
      </c>
      <c r="E352">
        <v>1776749</v>
      </c>
      <c r="F352" t="s">
        <v>1139</v>
      </c>
      <c r="K352" t="s">
        <v>946</v>
      </c>
      <c r="M352" t="s">
        <v>947</v>
      </c>
      <c r="P352" s="298"/>
      <c r="Q352" s="298"/>
      <c r="R352" s="298"/>
      <c r="S352" s="297"/>
      <c r="T352" s="297"/>
      <c r="U352" s="297"/>
      <c r="V352" s="297"/>
      <c r="W352" s="297"/>
      <c r="X352" s="297"/>
      <c r="Y352" s="297"/>
      <c r="Z352" s="297"/>
      <c r="AA352" s="297"/>
      <c r="AB352" s="297"/>
      <c r="AC352" s="297"/>
      <c r="AD352" s="297"/>
      <c r="AE352" s="297"/>
    </row>
    <row r="353" spans="1:31" x14ac:dyDescent="0.25">
      <c r="G353" t="s">
        <v>15</v>
      </c>
      <c r="H353" t="s">
        <v>16</v>
      </c>
      <c r="O353" t="s">
        <v>897</v>
      </c>
      <c r="P353" s="296">
        <f>+BNLPL02!I333</f>
        <v>15010</v>
      </c>
      <c r="Q353" s="298"/>
      <c r="R353" s="298"/>
      <c r="S353" s="297"/>
      <c r="T353" s="297"/>
      <c r="U353" s="297"/>
      <c r="V353" s="297"/>
      <c r="W353" s="297"/>
      <c r="X353" s="297"/>
      <c r="Y353" s="297"/>
      <c r="Z353" s="297"/>
      <c r="AA353" s="297"/>
      <c r="AB353" s="297"/>
      <c r="AC353" s="297"/>
      <c r="AD353" s="297"/>
      <c r="AE353" s="297"/>
    </row>
    <row r="354" spans="1:31" x14ac:dyDescent="0.25">
      <c r="G354" t="s">
        <v>17</v>
      </c>
      <c r="H354" t="s">
        <v>954</v>
      </c>
      <c r="O354" t="s">
        <v>897</v>
      </c>
      <c r="P354" s="298"/>
      <c r="Q354" s="298"/>
      <c r="R354" s="298"/>
      <c r="S354" s="297"/>
      <c r="T354" s="297"/>
      <c r="U354" s="297"/>
      <c r="V354" s="297"/>
      <c r="W354" s="297"/>
      <c r="X354" s="297"/>
      <c r="Y354" s="297"/>
      <c r="Z354" s="297"/>
      <c r="AA354" s="297"/>
      <c r="AB354" s="297"/>
      <c r="AC354" s="297"/>
      <c r="AD354" s="297"/>
      <c r="AE354" s="297"/>
    </row>
    <row r="355" spans="1:31" x14ac:dyDescent="0.25">
      <c r="A355">
        <v>4</v>
      </c>
      <c r="E355">
        <v>1776750</v>
      </c>
      <c r="F355" t="s">
        <v>1140</v>
      </c>
      <c r="K355" t="s">
        <v>946</v>
      </c>
      <c r="M355" t="s">
        <v>947</v>
      </c>
      <c r="O355" t="s">
        <v>897</v>
      </c>
      <c r="P355" s="296">
        <f>+BNLPL02!I337</f>
        <v>14767</v>
      </c>
      <c r="Q355" s="298"/>
      <c r="R355" s="298"/>
      <c r="S355" s="297"/>
      <c r="T355" s="297"/>
      <c r="U355" s="297"/>
      <c r="V355" s="297"/>
      <c r="W355" s="297"/>
      <c r="X355" s="297"/>
      <c r="Y355" s="297"/>
      <c r="Z355" s="297"/>
      <c r="AA355" s="297"/>
      <c r="AB355" s="297"/>
      <c r="AC355" s="297"/>
      <c r="AD355" s="297"/>
      <c r="AE355" s="297"/>
    </row>
    <row r="356" spans="1:31" x14ac:dyDescent="0.25">
      <c r="A356">
        <v>4</v>
      </c>
      <c r="B356">
        <v>1620065</v>
      </c>
      <c r="C356" t="s">
        <v>1141</v>
      </c>
      <c r="D356">
        <v>1</v>
      </c>
      <c r="P356" s="298"/>
      <c r="Q356" s="298"/>
      <c r="R356" s="298"/>
      <c r="S356" s="297"/>
      <c r="T356" s="297"/>
      <c r="U356" s="297"/>
      <c r="V356" s="297"/>
      <c r="W356" s="297"/>
      <c r="X356" s="297"/>
      <c r="Y356" s="297"/>
      <c r="Z356" s="297"/>
      <c r="AA356" s="297"/>
      <c r="AB356" s="297"/>
      <c r="AC356" s="297"/>
      <c r="AD356" s="297"/>
      <c r="AE356" s="297"/>
    </row>
    <row r="357" spans="1:31" x14ac:dyDescent="0.25">
      <c r="A357">
        <v>5</v>
      </c>
      <c r="E357">
        <v>1778895</v>
      </c>
      <c r="F357" t="s">
        <v>1142</v>
      </c>
      <c r="K357" t="s">
        <v>946</v>
      </c>
      <c r="L357" t="s">
        <v>986</v>
      </c>
      <c r="M357" t="s">
        <v>947</v>
      </c>
      <c r="P357" s="298"/>
      <c r="Q357" s="298"/>
      <c r="R357" s="298"/>
      <c r="S357" s="297"/>
      <c r="T357" s="297"/>
      <c r="U357" s="297"/>
      <c r="V357" s="297"/>
      <c r="W357" s="297"/>
      <c r="X357" s="297"/>
      <c r="Y357" s="297"/>
      <c r="Z357" s="297"/>
      <c r="AA357" s="297"/>
      <c r="AB357" s="297"/>
      <c r="AC357" s="297"/>
      <c r="AD357" s="297"/>
      <c r="AE357" s="297"/>
    </row>
    <row r="358" spans="1:31" x14ac:dyDescent="0.25">
      <c r="G358" t="s">
        <v>15</v>
      </c>
      <c r="H358" t="s">
        <v>16</v>
      </c>
      <c r="P358" s="298"/>
      <c r="Q358" s="298"/>
      <c r="R358" s="298"/>
      <c r="S358" s="297"/>
      <c r="T358" s="297"/>
      <c r="U358" s="297"/>
      <c r="V358" s="297"/>
      <c r="W358" s="297"/>
      <c r="X358" s="297"/>
      <c r="Y358" s="297"/>
      <c r="Z358" s="297"/>
      <c r="AA358" s="297"/>
      <c r="AB358" s="297"/>
      <c r="AC358" s="297"/>
      <c r="AD358" s="297"/>
      <c r="AE358" s="297"/>
    </row>
    <row r="359" spans="1:31" x14ac:dyDescent="0.25">
      <c r="G359" t="s">
        <v>17</v>
      </c>
      <c r="H359" t="s">
        <v>954</v>
      </c>
      <c r="P359" s="298"/>
      <c r="Q359" s="298"/>
      <c r="R359" s="298"/>
      <c r="S359" s="297"/>
      <c r="T359" s="297"/>
      <c r="U359" s="297"/>
      <c r="V359" s="297"/>
      <c r="W359" s="297"/>
      <c r="X359" s="297"/>
      <c r="Y359" s="297"/>
      <c r="Z359" s="297"/>
      <c r="AA359" s="297"/>
      <c r="AB359" s="297"/>
      <c r="AC359" s="297"/>
      <c r="AD359" s="297"/>
      <c r="AE359" s="297"/>
    </row>
    <row r="360" spans="1:31" x14ac:dyDescent="0.25">
      <c r="A360">
        <v>5</v>
      </c>
      <c r="E360">
        <v>1778896</v>
      </c>
      <c r="F360" t="s">
        <v>1143</v>
      </c>
      <c r="K360" t="s">
        <v>946</v>
      </c>
      <c r="M360" t="s">
        <v>947</v>
      </c>
      <c r="P360" s="298"/>
      <c r="Q360" s="298"/>
      <c r="R360" s="298"/>
      <c r="S360" s="297"/>
      <c r="T360" s="297"/>
      <c r="U360" s="297"/>
      <c r="V360" s="297"/>
      <c r="W360" s="297"/>
      <c r="X360" s="297"/>
      <c r="Y360" s="297"/>
      <c r="Z360" s="297"/>
      <c r="AA360" s="297"/>
      <c r="AB360" s="297"/>
      <c r="AC360" s="297"/>
      <c r="AD360" s="297"/>
      <c r="AE360" s="297"/>
    </row>
    <row r="361" spans="1:31" x14ac:dyDescent="0.25">
      <c r="G361" t="s">
        <v>15</v>
      </c>
      <c r="H361" t="s">
        <v>16</v>
      </c>
      <c r="P361" s="298"/>
      <c r="Q361" s="298"/>
      <c r="R361" s="298"/>
      <c r="S361" s="297"/>
      <c r="T361" s="297"/>
      <c r="U361" s="297"/>
      <c r="V361" s="297"/>
      <c r="W361" s="297"/>
      <c r="X361" s="297"/>
      <c r="Y361" s="297"/>
      <c r="Z361" s="297"/>
      <c r="AA361" s="297"/>
      <c r="AB361" s="297"/>
      <c r="AC361" s="297"/>
      <c r="AD361" s="297"/>
      <c r="AE361" s="297"/>
    </row>
    <row r="362" spans="1:31" x14ac:dyDescent="0.25">
      <c r="G362" t="s">
        <v>17</v>
      </c>
      <c r="H362" t="s">
        <v>954</v>
      </c>
      <c r="P362" s="298"/>
      <c r="Q362" s="298"/>
      <c r="R362" s="298"/>
      <c r="S362" s="297"/>
      <c r="T362" s="297"/>
      <c r="U362" s="297"/>
      <c r="V362" s="297"/>
      <c r="W362" s="297"/>
      <c r="X362" s="297"/>
      <c r="Y362" s="297"/>
      <c r="Z362" s="297"/>
      <c r="AA362" s="297"/>
      <c r="AB362" s="297"/>
      <c r="AC362" s="297"/>
      <c r="AD362" s="297"/>
      <c r="AE362" s="297"/>
    </row>
    <row r="363" spans="1:31" x14ac:dyDescent="0.25">
      <c r="A363">
        <v>5</v>
      </c>
      <c r="B363">
        <v>1620059</v>
      </c>
      <c r="C363" t="s">
        <v>1144</v>
      </c>
      <c r="D363">
        <v>99</v>
      </c>
      <c r="P363" s="298"/>
      <c r="Q363" s="298"/>
      <c r="R363" s="298"/>
      <c r="S363" s="297"/>
      <c r="T363" s="297"/>
      <c r="U363" s="297"/>
      <c r="V363" s="297"/>
      <c r="W363" s="297"/>
      <c r="X363" s="297"/>
      <c r="Y363" s="297"/>
      <c r="Z363" s="297"/>
      <c r="AA363" s="297"/>
      <c r="AB363" s="297"/>
      <c r="AC363" s="297"/>
      <c r="AD363" s="297"/>
      <c r="AE363" s="297"/>
    </row>
    <row r="364" spans="1:31" x14ac:dyDescent="0.25">
      <c r="A364">
        <v>6</v>
      </c>
      <c r="E364">
        <v>1777071</v>
      </c>
      <c r="F364" t="s">
        <v>1145</v>
      </c>
      <c r="K364" t="s">
        <v>921</v>
      </c>
      <c r="M364" t="s">
        <v>933</v>
      </c>
      <c r="O364" t="s">
        <v>897</v>
      </c>
      <c r="P364" s="296" t="str">
        <f>+BNLPL02!I209</f>
        <v>RABO</v>
      </c>
      <c r="Q364" s="296" t="str">
        <f>+BNLPL02!J209</f>
        <v>AEGON</v>
      </c>
      <c r="R364" s="298"/>
      <c r="S364" s="297"/>
      <c r="T364" s="297"/>
      <c r="U364" s="297"/>
      <c r="V364" s="297"/>
      <c r="W364" s="297"/>
      <c r="X364" s="297"/>
      <c r="Y364" s="297"/>
      <c r="Z364" s="297"/>
      <c r="AA364" s="297"/>
      <c r="AB364" s="297"/>
      <c r="AC364" s="297"/>
      <c r="AD364" s="297"/>
      <c r="AE364" s="297"/>
    </row>
    <row r="365" spans="1:31" x14ac:dyDescent="0.25">
      <c r="A365">
        <v>6</v>
      </c>
      <c r="E365">
        <v>1777207</v>
      </c>
      <c r="F365" t="s">
        <v>1146</v>
      </c>
      <c r="K365" t="s">
        <v>946</v>
      </c>
      <c r="L365" t="s">
        <v>986</v>
      </c>
      <c r="M365" t="s">
        <v>933</v>
      </c>
      <c r="P365" s="298"/>
      <c r="Q365" s="298"/>
      <c r="R365" s="298"/>
      <c r="S365" s="297"/>
      <c r="T365" s="297"/>
      <c r="U365" s="297"/>
      <c r="V365" s="297"/>
      <c r="W365" s="297"/>
      <c r="X365" s="297"/>
      <c r="Y365" s="297"/>
      <c r="Z365" s="297"/>
      <c r="AA365" s="297"/>
      <c r="AB365" s="297"/>
      <c r="AC365" s="297"/>
      <c r="AD365" s="297"/>
      <c r="AE365" s="297"/>
    </row>
    <row r="366" spans="1:31" x14ac:dyDescent="0.25">
      <c r="G366" t="s">
        <v>15</v>
      </c>
      <c r="H366" t="s">
        <v>16</v>
      </c>
      <c r="O366" t="s">
        <v>897</v>
      </c>
      <c r="P366" s="296">
        <f>+BNLPL02!I210</f>
        <v>15000</v>
      </c>
      <c r="Q366" s="296">
        <f>+BNLPL02!J210</f>
        <v>16000</v>
      </c>
      <c r="R366" s="298"/>
      <c r="S366" s="297"/>
      <c r="T366" s="297"/>
      <c r="U366" s="297"/>
      <c r="V366" s="297"/>
      <c r="W366" s="297"/>
      <c r="X366" s="297"/>
      <c r="Y366" s="297"/>
      <c r="Z366" s="297"/>
      <c r="AA366" s="297"/>
      <c r="AB366" s="297"/>
      <c r="AC366" s="297"/>
      <c r="AD366" s="297"/>
      <c r="AE366" s="297"/>
    </row>
    <row r="367" spans="1:31" x14ac:dyDescent="0.25">
      <c r="G367" t="s">
        <v>17</v>
      </c>
      <c r="H367" t="s">
        <v>954</v>
      </c>
      <c r="O367" t="s">
        <v>897</v>
      </c>
      <c r="P367" s="298"/>
      <c r="Q367" s="298"/>
      <c r="R367" s="298"/>
      <c r="S367" s="297"/>
      <c r="T367" s="297"/>
      <c r="U367" s="297"/>
      <c r="V367" s="297"/>
      <c r="W367" s="297"/>
      <c r="X367" s="297"/>
      <c r="Y367" s="297"/>
      <c r="Z367" s="297"/>
      <c r="AA367" s="297"/>
      <c r="AB367" s="297"/>
      <c r="AC367" s="297"/>
      <c r="AD367" s="297"/>
      <c r="AE367" s="297"/>
    </row>
    <row r="368" spans="1:31" x14ac:dyDescent="0.25">
      <c r="A368">
        <v>6</v>
      </c>
      <c r="E368">
        <v>1777389</v>
      </c>
      <c r="F368" t="s">
        <v>1147</v>
      </c>
      <c r="K368" t="s">
        <v>946</v>
      </c>
      <c r="M368" t="s">
        <v>933</v>
      </c>
      <c r="P368" s="298"/>
      <c r="Q368" s="298"/>
      <c r="R368" s="298"/>
      <c r="S368" s="297"/>
      <c r="T368" s="297"/>
      <c r="U368" s="297"/>
      <c r="V368" s="297"/>
      <c r="W368" s="297"/>
      <c r="X368" s="297"/>
      <c r="Y368" s="297"/>
      <c r="Z368" s="297"/>
      <c r="AA368" s="297"/>
      <c r="AB368" s="297"/>
      <c r="AC368" s="297"/>
      <c r="AD368" s="297"/>
      <c r="AE368" s="297"/>
    </row>
    <row r="369" spans="1:31" x14ac:dyDescent="0.25">
      <c r="G369" t="s">
        <v>15</v>
      </c>
      <c r="H369" t="s">
        <v>16</v>
      </c>
      <c r="O369" t="s">
        <v>897</v>
      </c>
      <c r="P369" s="296">
        <f>+BNLPL02!I211</f>
        <v>-125</v>
      </c>
      <c r="Q369" s="296">
        <f>+BNLPL02!J211</f>
        <v>-175</v>
      </c>
      <c r="R369" s="298"/>
      <c r="S369" s="297"/>
      <c r="T369" s="297"/>
      <c r="U369" s="297"/>
      <c r="V369" s="297"/>
      <c r="W369" s="297"/>
      <c r="X369" s="297"/>
      <c r="Y369" s="297"/>
      <c r="Z369" s="297"/>
      <c r="AA369" s="297"/>
      <c r="AB369" s="297"/>
      <c r="AC369" s="297"/>
      <c r="AD369" s="297"/>
      <c r="AE369" s="297"/>
    </row>
    <row r="370" spans="1:31" x14ac:dyDescent="0.25">
      <c r="G370" t="s">
        <v>17</v>
      </c>
      <c r="H370" t="s">
        <v>954</v>
      </c>
      <c r="O370" t="s">
        <v>897</v>
      </c>
      <c r="P370" s="298"/>
      <c r="Q370" s="298"/>
      <c r="R370" s="298"/>
      <c r="S370" s="297"/>
      <c r="T370" s="297"/>
      <c r="U370" s="297"/>
      <c r="V370" s="297"/>
      <c r="W370" s="297"/>
      <c r="X370" s="297"/>
      <c r="Y370" s="297"/>
      <c r="Z370" s="297"/>
      <c r="AA370" s="297"/>
      <c r="AB370" s="297"/>
      <c r="AC370" s="297"/>
      <c r="AD370" s="297"/>
      <c r="AE370" s="297"/>
    </row>
    <row r="371" spans="1:31" x14ac:dyDescent="0.25">
      <c r="A371">
        <v>4</v>
      </c>
      <c r="B371">
        <v>1620066</v>
      </c>
      <c r="C371" t="s">
        <v>1148</v>
      </c>
      <c r="D371">
        <v>1</v>
      </c>
      <c r="P371" s="298"/>
      <c r="Q371" s="298"/>
      <c r="R371" s="298"/>
      <c r="S371" s="297"/>
      <c r="T371" s="297"/>
      <c r="U371" s="297"/>
      <c r="V371" s="297"/>
      <c r="W371" s="297"/>
      <c r="X371" s="297"/>
      <c r="Y371" s="297"/>
      <c r="Z371" s="297"/>
      <c r="AA371" s="297"/>
      <c r="AB371" s="297"/>
      <c r="AC371" s="297"/>
      <c r="AD371" s="297"/>
      <c r="AE371" s="297"/>
    </row>
    <row r="372" spans="1:31" x14ac:dyDescent="0.25">
      <c r="A372">
        <v>5</v>
      </c>
      <c r="E372">
        <v>1778897</v>
      </c>
      <c r="F372" t="s">
        <v>1149</v>
      </c>
      <c r="K372" t="s">
        <v>946</v>
      </c>
      <c r="L372" t="s">
        <v>986</v>
      </c>
      <c r="M372" t="s">
        <v>947</v>
      </c>
      <c r="P372" s="298"/>
      <c r="Q372" s="298"/>
      <c r="R372" s="298"/>
      <c r="S372" s="297"/>
      <c r="T372" s="297"/>
      <c r="U372" s="297"/>
      <c r="V372" s="297"/>
      <c r="W372" s="297"/>
      <c r="X372" s="297"/>
      <c r="Y372" s="297"/>
      <c r="Z372" s="297"/>
      <c r="AA372" s="297"/>
      <c r="AB372" s="297"/>
      <c r="AC372" s="297"/>
      <c r="AD372" s="297"/>
      <c r="AE372" s="297"/>
    </row>
    <row r="373" spans="1:31" x14ac:dyDescent="0.25">
      <c r="A373">
        <v>5</v>
      </c>
      <c r="E373">
        <v>1778898</v>
      </c>
      <c r="F373" t="s">
        <v>1150</v>
      </c>
      <c r="K373" t="s">
        <v>946</v>
      </c>
      <c r="M373" t="s">
        <v>947</v>
      </c>
      <c r="P373" s="298"/>
      <c r="Q373" s="298"/>
      <c r="R373" s="298"/>
      <c r="S373" s="297"/>
      <c r="T373" s="297"/>
      <c r="U373" s="297"/>
      <c r="V373" s="297"/>
      <c r="W373" s="297"/>
      <c r="X373" s="297"/>
      <c r="Y373" s="297"/>
      <c r="Z373" s="297"/>
      <c r="AA373" s="297"/>
      <c r="AB373" s="297"/>
      <c r="AC373" s="297"/>
      <c r="AD373" s="297"/>
      <c r="AE373" s="297"/>
    </row>
    <row r="374" spans="1:31" x14ac:dyDescent="0.25">
      <c r="A374">
        <v>5</v>
      </c>
      <c r="B374">
        <v>1620060</v>
      </c>
      <c r="C374" t="s">
        <v>1151</v>
      </c>
      <c r="D374">
        <v>99</v>
      </c>
      <c r="P374" s="298"/>
      <c r="Q374" s="298"/>
      <c r="R374" s="298"/>
      <c r="S374" s="297"/>
      <c r="T374" s="297"/>
      <c r="U374" s="297"/>
      <c r="V374" s="297"/>
      <c r="W374" s="297"/>
      <c r="X374" s="297"/>
      <c r="Y374" s="297"/>
      <c r="Z374" s="297"/>
      <c r="AA374" s="297"/>
      <c r="AB374" s="297"/>
      <c r="AC374" s="297"/>
      <c r="AD374" s="297"/>
      <c r="AE374" s="297"/>
    </row>
    <row r="375" spans="1:31" x14ac:dyDescent="0.25">
      <c r="A375">
        <v>6</v>
      </c>
      <c r="E375">
        <v>1777070</v>
      </c>
      <c r="F375" t="s">
        <v>1152</v>
      </c>
      <c r="K375" t="s">
        <v>921</v>
      </c>
      <c r="M375" t="s">
        <v>971</v>
      </c>
      <c r="O375" t="s">
        <v>897</v>
      </c>
      <c r="P375" s="296" t="str">
        <f>+BNLPL02!I216</f>
        <v>DANSKE BANK</v>
      </c>
      <c r="Q375" s="296" t="str">
        <f>+BNLPL02!J216</f>
        <v>SWEDBANK</v>
      </c>
      <c r="R375" s="298"/>
      <c r="S375" s="297"/>
      <c r="T375" s="297"/>
      <c r="U375" s="297"/>
      <c r="V375" s="297"/>
      <c r="W375" s="297"/>
      <c r="X375" s="297"/>
      <c r="Y375" s="297"/>
      <c r="Z375" s="297"/>
      <c r="AA375" s="297"/>
      <c r="AB375" s="297"/>
      <c r="AC375" s="297"/>
      <c r="AD375" s="297"/>
      <c r="AE375" s="297"/>
    </row>
    <row r="376" spans="1:31" x14ac:dyDescent="0.25">
      <c r="A376">
        <v>6</v>
      </c>
      <c r="E376">
        <v>1777204</v>
      </c>
      <c r="F376" t="s">
        <v>1153</v>
      </c>
      <c r="K376" t="s">
        <v>946</v>
      </c>
      <c r="L376" t="s">
        <v>986</v>
      </c>
      <c r="M376" t="s">
        <v>933</v>
      </c>
      <c r="O376" t="s">
        <v>897</v>
      </c>
      <c r="P376" s="296">
        <f>+BNLPL02!I217</f>
        <v>12000</v>
      </c>
      <c r="Q376" s="296">
        <f>+BNLPL02!J217</f>
        <v>13000</v>
      </c>
      <c r="R376" s="298"/>
      <c r="S376" s="297"/>
      <c r="T376" s="297"/>
      <c r="U376" s="297"/>
      <c r="V376" s="297"/>
      <c r="W376" s="297"/>
      <c r="X376" s="297"/>
      <c r="Y376" s="297"/>
      <c r="Z376" s="297"/>
      <c r="AA376" s="297"/>
      <c r="AB376" s="297"/>
      <c r="AC376" s="297"/>
      <c r="AD376" s="297"/>
      <c r="AE376" s="297"/>
    </row>
    <row r="377" spans="1:31" x14ac:dyDescent="0.25">
      <c r="A377">
        <v>6</v>
      </c>
      <c r="E377">
        <v>1777390</v>
      </c>
      <c r="F377" t="s">
        <v>1154</v>
      </c>
      <c r="K377" t="s">
        <v>946</v>
      </c>
      <c r="M377" t="s">
        <v>933</v>
      </c>
      <c r="O377" t="s">
        <v>897</v>
      </c>
      <c r="P377" s="296">
        <f>+BNLPL02!I218</f>
        <v>-50</v>
      </c>
      <c r="Q377" s="296">
        <f>+BNLPL02!J218</f>
        <v>-75</v>
      </c>
      <c r="R377" s="298"/>
      <c r="S377" s="297"/>
      <c r="T377" s="297"/>
      <c r="U377" s="297"/>
      <c r="V377" s="297"/>
      <c r="W377" s="297"/>
      <c r="X377" s="297"/>
      <c r="Y377" s="297"/>
      <c r="Z377" s="297"/>
      <c r="AA377" s="297"/>
      <c r="AB377" s="297"/>
      <c r="AC377" s="297"/>
      <c r="AD377" s="297"/>
      <c r="AE377" s="297"/>
    </row>
    <row r="378" spans="1:31" x14ac:dyDescent="0.25">
      <c r="A378">
        <v>4</v>
      </c>
      <c r="B378">
        <v>1620067</v>
      </c>
      <c r="C378" t="s">
        <v>493</v>
      </c>
      <c r="D378">
        <v>1</v>
      </c>
      <c r="P378" s="298"/>
      <c r="Q378" s="298"/>
      <c r="R378" s="298"/>
      <c r="S378" s="297"/>
      <c r="T378" s="297"/>
      <c r="U378" s="297"/>
      <c r="V378" s="297"/>
      <c r="W378" s="297"/>
      <c r="X378" s="297"/>
      <c r="Y378" s="297"/>
      <c r="Z378" s="297"/>
      <c r="AA378" s="297"/>
      <c r="AB378" s="297"/>
      <c r="AC378" s="297"/>
      <c r="AD378" s="297"/>
      <c r="AE378" s="297"/>
    </row>
    <row r="379" spans="1:31" x14ac:dyDescent="0.25">
      <c r="A379">
        <v>5</v>
      </c>
      <c r="E379">
        <v>1778899</v>
      </c>
      <c r="F379" t="s">
        <v>1155</v>
      </c>
      <c r="K379" t="s">
        <v>946</v>
      </c>
      <c r="L379" t="s">
        <v>986</v>
      </c>
      <c r="M379" t="s">
        <v>947</v>
      </c>
      <c r="P379" s="298"/>
      <c r="Q379" s="298"/>
      <c r="R379" s="298"/>
      <c r="S379" s="297"/>
      <c r="T379" s="297"/>
      <c r="U379" s="297"/>
      <c r="V379" s="297"/>
      <c r="W379" s="297"/>
      <c r="X379" s="297"/>
      <c r="Y379" s="297"/>
      <c r="Z379" s="297"/>
      <c r="AA379" s="297"/>
      <c r="AB379" s="297"/>
      <c r="AC379" s="297"/>
      <c r="AD379" s="297"/>
      <c r="AE379" s="297"/>
    </row>
    <row r="380" spans="1:31" x14ac:dyDescent="0.25">
      <c r="G380" t="s">
        <v>15</v>
      </c>
      <c r="H380" t="s">
        <v>16</v>
      </c>
      <c r="P380" s="298"/>
      <c r="Q380" s="298"/>
      <c r="R380" s="298"/>
      <c r="S380" s="297"/>
      <c r="T380" s="297"/>
      <c r="U380" s="297"/>
      <c r="V380" s="297"/>
      <c r="W380" s="297"/>
      <c r="X380" s="297"/>
      <c r="Y380" s="297"/>
      <c r="Z380" s="297"/>
      <c r="AA380" s="297"/>
      <c r="AB380" s="297"/>
      <c r="AC380" s="297"/>
      <c r="AD380" s="297"/>
      <c r="AE380" s="297"/>
    </row>
    <row r="381" spans="1:31" x14ac:dyDescent="0.25">
      <c r="G381" t="s">
        <v>17</v>
      </c>
      <c r="H381" t="s">
        <v>954</v>
      </c>
      <c r="P381" s="298"/>
      <c r="Q381" s="298"/>
      <c r="R381" s="298"/>
      <c r="S381" s="297"/>
      <c r="T381" s="297"/>
      <c r="U381" s="297"/>
      <c r="V381" s="297"/>
      <c r="W381" s="297"/>
      <c r="X381" s="297"/>
      <c r="Y381" s="297"/>
      <c r="Z381" s="297"/>
      <c r="AA381" s="297"/>
      <c r="AB381" s="297"/>
      <c r="AC381" s="297"/>
      <c r="AD381" s="297"/>
      <c r="AE381" s="297"/>
    </row>
    <row r="382" spans="1:31" x14ac:dyDescent="0.25">
      <c r="A382">
        <v>5</v>
      </c>
      <c r="E382">
        <v>1778900</v>
      </c>
      <c r="F382" t="s">
        <v>1156</v>
      </c>
      <c r="K382" t="s">
        <v>946</v>
      </c>
      <c r="M382" t="s">
        <v>947</v>
      </c>
      <c r="P382" s="298"/>
      <c r="Q382" s="298"/>
      <c r="R382" s="298"/>
      <c r="S382" s="297"/>
      <c r="T382" s="297"/>
      <c r="U382" s="297"/>
      <c r="V382" s="297"/>
      <c r="W382" s="297"/>
      <c r="X382" s="297"/>
      <c r="Y382" s="297"/>
      <c r="Z382" s="297"/>
      <c r="AA382" s="297"/>
      <c r="AB382" s="297"/>
      <c r="AC382" s="297"/>
      <c r="AD382" s="297"/>
      <c r="AE382" s="297"/>
    </row>
    <row r="383" spans="1:31" x14ac:dyDescent="0.25">
      <c r="G383" t="s">
        <v>15</v>
      </c>
      <c r="H383" t="s">
        <v>16</v>
      </c>
      <c r="P383" s="298"/>
      <c r="Q383" s="298"/>
      <c r="R383" s="298"/>
      <c r="S383" s="297"/>
      <c r="T383" s="297"/>
      <c r="U383" s="297"/>
      <c r="V383" s="297"/>
      <c r="W383" s="297"/>
      <c r="X383" s="297"/>
      <c r="Y383" s="297"/>
      <c r="Z383" s="297"/>
      <c r="AA383" s="297"/>
      <c r="AB383" s="297"/>
      <c r="AC383" s="297"/>
      <c r="AD383" s="297"/>
      <c r="AE383" s="297"/>
    </row>
    <row r="384" spans="1:31" x14ac:dyDescent="0.25">
      <c r="G384" t="s">
        <v>17</v>
      </c>
      <c r="H384" t="s">
        <v>954</v>
      </c>
      <c r="P384" s="298"/>
      <c r="Q384" s="298"/>
      <c r="R384" s="298"/>
      <c r="S384" s="297"/>
      <c r="T384" s="297"/>
      <c r="U384" s="297"/>
      <c r="V384" s="297"/>
      <c r="W384" s="297"/>
      <c r="X384" s="297"/>
      <c r="Y384" s="297"/>
      <c r="Z384" s="297"/>
      <c r="AA384" s="297"/>
      <c r="AB384" s="297"/>
      <c r="AC384" s="297"/>
      <c r="AD384" s="297"/>
      <c r="AE384" s="297"/>
    </row>
    <row r="385" spans="1:31" x14ac:dyDescent="0.25">
      <c r="A385">
        <v>5</v>
      </c>
      <c r="B385">
        <v>1620062</v>
      </c>
      <c r="C385" t="s">
        <v>1157</v>
      </c>
      <c r="D385">
        <v>99</v>
      </c>
      <c r="P385" s="298"/>
      <c r="Q385" s="298"/>
      <c r="R385" s="298"/>
      <c r="S385" s="297"/>
      <c r="T385" s="297"/>
      <c r="U385" s="297"/>
      <c r="V385" s="297"/>
      <c r="W385" s="297"/>
      <c r="X385" s="297"/>
      <c r="Y385" s="297"/>
      <c r="Z385" s="297"/>
      <c r="AA385" s="297"/>
      <c r="AB385" s="297"/>
      <c r="AC385" s="297"/>
      <c r="AD385" s="297"/>
      <c r="AE385" s="297"/>
    </row>
    <row r="386" spans="1:31" x14ac:dyDescent="0.25">
      <c r="A386">
        <v>6</v>
      </c>
      <c r="E386">
        <v>1778889</v>
      </c>
      <c r="F386" t="s">
        <v>1158</v>
      </c>
      <c r="K386" t="s">
        <v>921</v>
      </c>
      <c r="M386" t="s">
        <v>869</v>
      </c>
      <c r="O386" t="s">
        <v>897</v>
      </c>
      <c r="P386" s="296" t="str">
        <f>+BNLPL02!I223</f>
        <v>INGB</v>
      </c>
      <c r="Q386" s="296" t="str">
        <f>+BNLPL02!J223</f>
        <v>ASN</v>
      </c>
      <c r="R386" s="298"/>
      <c r="S386" s="297"/>
      <c r="T386" s="297"/>
      <c r="U386" s="297"/>
      <c r="V386" s="297"/>
      <c r="W386" s="297"/>
      <c r="X386" s="297"/>
      <c r="Y386" s="297"/>
      <c r="Z386" s="297"/>
      <c r="AA386" s="297"/>
      <c r="AB386" s="297"/>
      <c r="AC386" s="297"/>
      <c r="AD386" s="297"/>
      <c r="AE386" s="297"/>
    </row>
    <row r="387" spans="1:31" x14ac:dyDescent="0.25">
      <c r="A387">
        <v>6</v>
      </c>
      <c r="E387">
        <v>1777072</v>
      </c>
      <c r="F387" t="s">
        <v>1159</v>
      </c>
      <c r="K387" t="s">
        <v>946</v>
      </c>
      <c r="L387" t="s">
        <v>986</v>
      </c>
      <c r="M387" t="s">
        <v>933</v>
      </c>
      <c r="P387" s="298"/>
      <c r="Q387" s="298"/>
      <c r="R387" s="298"/>
      <c r="S387" s="297"/>
      <c r="T387" s="297"/>
      <c r="U387" s="297"/>
      <c r="V387" s="297"/>
      <c r="W387" s="297"/>
      <c r="X387" s="297"/>
      <c r="Y387" s="297"/>
      <c r="Z387" s="297"/>
      <c r="AA387" s="297"/>
      <c r="AB387" s="297"/>
      <c r="AC387" s="297"/>
      <c r="AD387" s="297"/>
      <c r="AE387" s="297"/>
    </row>
    <row r="388" spans="1:31" x14ac:dyDescent="0.25">
      <c r="G388" t="s">
        <v>15</v>
      </c>
      <c r="H388" t="s">
        <v>16</v>
      </c>
      <c r="O388" t="s">
        <v>897</v>
      </c>
      <c r="P388" s="296">
        <f>+BNLPL02!I224</f>
        <v>7777</v>
      </c>
      <c r="Q388" s="296">
        <f>+BNLPL02!J224</f>
        <v>7072</v>
      </c>
      <c r="R388" s="298"/>
      <c r="S388" s="297"/>
      <c r="T388" s="297"/>
      <c r="U388" s="297"/>
      <c r="V388" s="297"/>
      <c r="W388" s="297"/>
      <c r="X388" s="297"/>
      <c r="Y388" s="297"/>
      <c r="Z388" s="297"/>
      <c r="AA388" s="297"/>
      <c r="AB388" s="297"/>
      <c r="AC388" s="297"/>
      <c r="AD388" s="297"/>
      <c r="AE388" s="297"/>
    </row>
    <row r="389" spans="1:31" x14ac:dyDescent="0.25">
      <c r="G389" t="s">
        <v>17</v>
      </c>
      <c r="H389" t="s">
        <v>954</v>
      </c>
      <c r="O389" t="s">
        <v>897</v>
      </c>
      <c r="P389" s="298"/>
      <c r="Q389" s="298"/>
      <c r="R389" s="298"/>
      <c r="S389" s="297"/>
      <c r="T389" s="297"/>
      <c r="U389" s="297"/>
      <c r="V389" s="297"/>
      <c r="W389" s="297"/>
      <c r="X389" s="297"/>
      <c r="Y389" s="297"/>
      <c r="Z389" s="297"/>
      <c r="AA389" s="297"/>
      <c r="AB389" s="297"/>
      <c r="AC389" s="297"/>
      <c r="AD389" s="297"/>
      <c r="AE389" s="297"/>
    </row>
    <row r="390" spans="1:31" x14ac:dyDescent="0.25">
      <c r="A390">
        <v>6</v>
      </c>
      <c r="E390">
        <v>1777391</v>
      </c>
      <c r="F390" t="s">
        <v>1160</v>
      </c>
      <c r="K390" t="s">
        <v>946</v>
      </c>
      <c r="M390" t="s">
        <v>933</v>
      </c>
      <c r="P390" s="298"/>
      <c r="Q390" s="298"/>
      <c r="R390" s="298"/>
      <c r="S390" s="297"/>
      <c r="T390" s="297"/>
      <c r="U390" s="297"/>
      <c r="V390" s="297"/>
      <c r="W390" s="297"/>
      <c r="X390" s="297"/>
      <c r="Y390" s="297"/>
      <c r="Z390" s="297"/>
      <c r="AA390" s="297"/>
      <c r="AB390" s="297"/>
      <c r="AC390" s="297"/>
      <c r="AD390" s="297"/>
      <c r="AE390" s="297"/>
    </row>
    <row r="391" spans="1:31" x14ac:dyDescent="0.25">
      <c r="G391" t="s">
        <v>15</v>
      </c>
      <c r="H391" t="s">
        <v>16</v>
      </c>
      <c r="O391" t="s">
        <v>897</v>
      </c>
      <c r="P391" s="296">
        <f>+BNLPL02!I225</f>
        <v>-70</v>
      </c>
      <c r="Q391" s="296">
        <f>+BNLPL02!J225</f>
        <v>-91</v>
      </c>
      <c r="R391" s="298"/>
      <c r="S391" s="297"/>
      <c r="T391" s="297"/>
      <c r="U391" s="297"/>
      <c r="V391" s="297"/>
      <c r="W391" s="297"/>
      <c r="X391" s="297"/>
      <c r="Y391" s="297"/>
      <c r="Z391" s="297"/>
      <c r="AA391" s="297"/>
      <c r="AB391" s="297"/>
      <c r="AC391" s="297"/>
      <c r="AD391" s="297"/>
      <c r="AE391" s="297"/>
    </row>
    <row r="392" spans="1:31" x14ac:dyDescent="0.25">
      <c r="G392" t="s">
        <v>17</v>
      </c>
      <c r="H392" t="s">
        <v>954</v>
      </c>
      <c r="O392" t="s">
        <v>897</v>
      </c>
      <c r="P392" s="298"/>
      <c r="Q392" s="298"/>
      <c r="R392" s="298"/>
      <c r="S392" s="297"/>
      <c r="T392" s="297"/>
      <c r="U392" s="297"/>
      <c r="V392" s="297"/>
      <c r="W392" s="297"/>
      <c r="X392" s="297"/>
      <c r="Y392" s="297"/>
      <c r="Z392" s="297"/>
      <c r="AA392" s="297"/>
      <c r="AB392" s="297"/>
      <c r="AC392" s="297"/>
      <c r="AD392" s="297"/>
      <c r="AE392" s="297"/>
    </row>
    <row r="393" spans="1:31" x14ac:dyDescent="0.25">
      <c r="A393">
        <v>4</v>
      </c>
      <c r="B393">
        <v>1620068</v>
      </c>
      <c r="C393" t="s">
        <v>496</v>
      </c>
      <c r="D393">
        <v>1</v>
      </c>
      <c r="P393" s="298"/>
      <c r="Q393" s="298"/>
      <c r="R393" s="298"/>
      <c r="S393" s="297"/>
      <c r="T393" s="297"/>
      <c r="U393" s="297"/>
      <c r="V393" s="297"/>
      <c r="W393" s="297"/>
      <c r="X393" s="297"/>
      <c r="Y393" s="297"/>
      <c r="Z393" s="297"/>
      <c r="AA393" s="297"/>
      <c r="AB393" s="297"/>
      <c r="AC393" s="297"/>
      <c r="AD393" s="297"/>
      <c r="AE393" s="297"/>
    </row>
    <row r="394" spans="1:31" x14ac:dyDescent="0.25">
      <c r="A394">
        <v>5</v>
      </c>
      <c r="E394">
        <v>1778901</v>
      </c>
      <c r="F394" t="s">
        <v>1161</v>
      </c>
      <c r="K394" t="s">
        <v>946</v>
      </c>
      <c r="L394" t="s">
        <v>986</v>
      </c>
      <c r="M394" t="s">
        <v>947</v>
      </c>
      <c r="P394" s="298"/>
      <c r="Q394" s="298"/>
      <c r="R394" s="298"/>
      <c r="S394" s="297"/>
      <c r="T394" s="297"/>
      <c r="U394" s="297"/>
      <c r="V394" s="297"/>
      <c r="W394" s="297"/>
      <c r="X394" s="297"/>
      <c r="Y394" s="297"/>
      <c r="Z394" s="297"/>
      <c r="AA394" s="297"/>
      <c r="AB394" s="297"/>
      <c r="AC394" s="297"/>
      <c r="AD394" s="297"/>
      <c r="AE394" s="297"/>
    </row>
    <row r="395" spans="1:31" x14ac:dyDescent="0.25">
      <c r="A395">
        <v>5</v>
      </c>
      <c r="E395">
        <v>1778902</v>
      </c>
      <c r="F395" t="s">
        <v>1162</v>
      </c>
      <c r="K395" t="s">
        <v>946</v>
      </c>
      <c r="M395" t="s">
        <v>947</v>
      </c>
      <c r="P395" s="298"/>
      <c r="Q395" s="298"/>
      <c r="R395" s="298"/>
      <c r="S395" s="297"/>
      <c r="T395" s="297"/>
      <c r="U395" s="297"/>
      <c r="V395" s="297"/>
      <c r="W395" s="297"/>
      <c r="X395" s="297"/>
      <c r="Y395" s="297"/>
      <c r="Z395" s="297"/>
      <c r="AA395" s="297"/>
      <c r="AB395" s="297"/>
      <c r="AC395" s="297"/>
      <c r="AD395" s="297"/>
      <c r="AE395" s="297"/>
    </row>
    <row r="396" spans="1:31" x14ac:dyDescent="0.25">
      <c r="A396">
        <v>5</v>
      </c>
      <c r="B396">
        <v>1620061</v>
      </c>
      <c r="C396" t="s">
        <v>1163</v>
      </c>
      <c r="D396">
        <v>99</v>
      </c>
      <c r="P396" s="298"/>
      <c r="Q396" s="298"/>
      <c r="R396" s="298"/>
      <c r="S396" s="297"/>
      <c r="T396" s="297"/>
      <c r="U396" s="297"/>
      <c r="V396" s="297"/>
      <c r="W396" s="297"/>
      <c r="X396" s="297"/>
      <c r="Y396" s="297"/>
      <c r="Z396" s="297"/>
      <c r="AA396" s="297"/>
      <c r="AB396" s="297"/>
      <c r="AC396" s="297"/>
      <c r="AD396" s="297"/>
      <c r="AE396" s="297"/>
    </row>
    <row r="397" spans="1:31" x14ac:dyDescent="0.25">
      <c r="A397">
        <v>6</v>
      </c>
      <c r="E397">
        <v>1777214</v>
      </c>
      <c r="F397" t="s">
        <v>1164</v>
      </c>
      <c r="K397" t="s">
        <v>921</v>
      </c>
      <c r="M397" t="s">
        <v>933</v>
      </c>
      <c r="O397" t="s">
        <v>897</v>
      </c>
      <c r="P397" s="296" t="str">
        <f>+BNLPL02!I230</f>
        <v>SNSB</v>
      </c>
      <c r="Q397" s="296" t="str">
        <f>+BNLPL02!J230</f>
        <v>BUNQ</v>
      </c>
      <c r="R397" s="298"/>
      <c r="S397" s="297"/>
      <c r="T397" s="297"/>
      <c r="U397" s="297"/>
      <c r="V397" s="297"/>
      <c r="W397" s="297"/>
      <c r="X397" s="297"/>
      <c r="Y397" s="297"/>
      <c r="Z397" s="297"/>
      <c r="AA397" s="297"/>
      <c r="AB397" s="297"/>
      <c r="AC397" s="297"/>
      <c r="AD397" s="297"/>
      <c r="AE397" s="297"/>
    </row>
    <row r="398" spans="1:31" x14ac:dyDescent="0.25">
      <c r="A398">
        <v>6</v>
      </c>
      <c r="E398">
        <v>1777196</v>
      </c>
      <c r="F398" t="s">
        <v>1165</v>
      </c>
      <c r="K398" t="s">
        <v>946</v>
      </c>
      <c r="L398" t="s">
        <v>986</v>
      </c>
      <c r="M398" t="s">
        <v>933</v>
      </c>
      <c r="O398" t="s">
        <v>897</v>
      </c>
      <c r="P398" s="296">
        <f>+BNLPL02!I231</f>
        <v>7196</v>
      </c>
      <c r="Q398" s="296">
        <f>+BNLPL02!J231</f>
        <v>7296</v>
      </c>
      <c r="R398" s="298"/>
      <c r="S398" s="297"/>
      <c r="T398" s="297"/>
      <c r="U398" s="297"/>
      <c r="V398" s="297"/>
      <c r="W398" s="297"/>
      <c r="X398" s="297"/>
      <c r="Y398" s="297"/>
      <c r="Z398" s="297"/>
      <c r="AA398" s="297"/>
      <c r="AB398" s="297"/>
      <c r="AC398" s="297"/>
      <c r="AD398" s="297"/>
      <c r="AE398" s="297"/>
    </row>
    <row r="399" spans="1:31" x14ac:dyDescent="0.25">
      <c r="A399">
        <v>6</v>
      </c>
      <c r="E399">
        <v>1777392</v>
      </c>
      <c r="F399" t="s">
        <v>1166</v>
      </c>
      <c r="K399" t="s">
        <v>946</v>
      </c>
      <c r="M399" t="s">
        <v>933</v>
      </c>
      <c r="O399" t="s">
        <v>897</v>
      </c>
      <c r="P399" s="296">
        <f>+BNLPL02!I232</f>
        <v>-125</v>
      </c>
      <c r="Q399" s="296">
        <f>+BNLPL02!J232</f>
        <v>-150</v>
      </c>
      <c r="R399" s="298"/>
      <c r="S399" s="297"/>
      <c r="T399" s="297"/>
      <c r="U399" s="297"/>
      <c r="V399" s="297"/>
      <c r="W399" s="297"/>
      <c r="X399" s="297"/>
      <c r="Y399" s="297"/>
      <c r="Z399" s="297"/>
      <c r="AA399" s="297"/>
      <c r="AB399" s="297"/>
      <c r="AC399" s="297"/>
      <c r="AD399" s="297"/>
      <c r="AE399" s="297"/>
    </row>
    <row r="400" spans="1:31" x14ac:dyDescent="0.25">
      <c r="P400" s="298"/>
      <c r="Q400" s="298"/>
      <c r="R400" s="298"/>
      <c r="S400" s="297"/>
      <c r="T400" s="297"/>
      <c r="U400" s="297"/>
      <c r="V400" s="297"/>
      <c r="W400" s="297"/>
      <c r="X400" s="297"/>
      <c r="Y400" s="297"/>
      <c r="Z400" s="297"/>
      <c r="AA400" s="297"/>
      <c r="AB400" s="297"/>
      <c r="AC400" s="297"/>
      <c r="AD400" s="297"/>
      <c r="AE400" s="297"/>
    </row>
    <row r="401" spans="16:31" x14ac:dyDescent="0.25">
      <c r="P401" s="298"/>
      <c r="Q401" s="298"/>
      <c r="R401" s="298"/>
      <c r="S401" s="297"/>
      <c r="T401" s="297"/>
      <c r="U401" s="297"/>
      <c r="V401" s="297"/>
      <c r="W401" s="297"/>
      <c r="X401" s="297"/>
      <c r="Y401" s="297"/>
      <c r="Z401" s="297"/>
      <c r="AA401" s="297"/>
      <c r="AB401" s="297"/>
      <c r="AC401" s="297"/>
      <c r="AD401" s="297"/>
      <c r="AE401" s="297"/>
    </row>
    <row r="402" spans="16:31" x14ac:dyDescent="0.25">
      <c r="P402" s="298"/>
      <c r="Q402" s="298"/>
      <c r="R402" s="298"/>
      <c r="S402" s="297"/>
      <c r="T402" s="297"/>
      <c r="U402" s="297"/>
      <c r="V402" s="297"/>
      <c r="W402" s="297"/>
      <c r="X402" s="297"/>
      <c r="Y402" s="297"/>
      <c r="Z402" s="297"/>
      <c r="AA402" s="297"/>
      <c r="AB402" s="297"/>
      <c r="AC402" s="297"/>
      <c r="AD402" s="297"/>
      <c r="AE402" s="297"/>
    </row>
    <row r="403" spans="16:31" x14ac:dyDescent="0.25">
      <c r="P403" s="298"/>
      <c r="Q403" s="298"/>
      <c r="R403" s="298"/>
      <c r="S403" s="297"/>
      <c r="T403" s="297"/>
      <c r="U403" s="297"/>
      <c r="V403" s="297"/>
      <c r="W403" s="297"/>
      <c r="X403" s="297"/>
      <c r="Y403" s="297"/>
      <c r="Z403" s="297"/>
      <c r="AA403" s="297"/>
      <c r="AB403" s="297"/>
      <c r="AC403" s="297"/>
      <c r="AD403" s="297"/>
      <c r="AE403" s="297"/>
    </row>
    <row r="404" spans="16:31" x14ac:dyDescent="0.25">
      <c r="P404" s="298"/>
      <c r="Q404" s="298"/>
      <c r="R404" s="298"/>
      <c r="S404" s="297"/>
      <c r="T404" s="297"/>
      <c r="U404" s="297"/>
      <c r="V404" s="297"/>
      <c r="W404" s="297"/>
      <c r="X404" s="297"/>
      <c r="Y404" s="297"/>
      <c r="Z404" s="297"/>
      <c r="AA404" s="297"/>
      <c r="AB404" s="297"/>
      <c r="AC404" s="297"/>
      <c r="AD404" s="297"/>
      <c r="AE404" s="297"/>
    </row>
    <row r="405" spans="16:31" x14ac:dyDescent="0.25">
      <c r="P405" s="297"/>
      <c r="Q405" s="297"/>
      <c r="R405" s="297"/>
      <c r="S405" s="297"/>
      <c r="T405" s="297"/>
      <c r="U405" s="297"/>
      <c r="V405" s="297"/>
      <c r="W405" s="297"/>
      <c r="X405" s="297"/>
      <c r="Y405" s="297"/>
      <c r="Z405" s="297"/>
      <c r="AA405" s="297"/>
      <c r="AB405" s="297"/>
      <c r="AC405" s="297"/>
      <c r="AD405" s="297"/>
      <c r="AE405" s="297"/>
    </row>
    <row r="406" spans="16:31" x14ac:dyDescent="0.25">
      <c r="P406" s="297"/>
      <c r="Q406" s="297"/>
      <c r="R406" s="297"/>
      <c r="S406" s="297"/>
      <c r="T406" s="297"/>
      <c r="U406" s="297"/>
      <c r="V406" s="297"/>
      <c r="W406" s="297"/>
      <c r="X406" s="297"/>
      <c r="Y406" s="297"/>
      <c r="Z406" s="297"/>
      <c r="AA406" s="297"/>
      <c r="AB406" s="297"/>
      <c r="AC406" s="297"/>
      <c r="AD406" s="297"/>
      <c r="AE406" s="297"/>
    </row>
    <row r="407" spans="16:31" x14ac:dyDescent="0.25">
      <c r="P407" s="297"/>
      <c r="Q407" s="297"/>
      <c r="R407" s="297"/>
      <c r="S407" s="297"/>
      <c r="T407" s="297"/>
      <c r="U407" s="297"/>
      <c r="V407" s="297"/>
      <c r="W407" s="297"/>
      <c r="X407" s="297"/>
      <c r="Y407" s="297"/>
      <c r="Z407" s="297"/>
      <c r="AA407" s="297"/>
      <c r="AB407" s="297"/>
      <c r="AC407" s="297"/>
      <c r="AD407" s="297"/>
      <c r="AE407" s="297"/>
    </row>
    <row r="408" spans="16:31" x14ac:dyDescent="0.25">
      <c r="P408" s="297"/>
      <c r="Q408" s="297"/>
      <c r="R408" s="297"/>
      <c r="S408" s="297"/>
      <c r="T408" s="297"/>
      <c r="U408" s="297"/>
      <c r="V408" s="297"/>
      <c r="W408" s="297"/>
      <c r="X408" s="297"/>
      <c r="Y408" s="297"/>
      <c r="Z408" s="297"/>
      <c r="AA408" s="297"/>
      <c r="AB408" s="297"/>
      <c r="AC408" s="297"/>
      <c r="AD408" s="297"/>
      <c r="AE408" s="297"/>
    </row>
    <row r="409" spans="16:31" x14ac:dyDescent="0.25">
      <c r="P409" s="297"/>
      <c r="Q409" s="297"/>
      <c r="R409" s="297"/>
      <c r="S409" s="297"/>
      <c r="T409" s="297"/>
      <c r="U409" s="297"/>
      <c r="V409" s="297"/>
      <c r="W409" s="297"/>
      <c r="X409" s="297"/>
      <c r="Y409" s="297"/>
      <c r="Z409" s="297"/>
      <c r="AA409" s="297"/>
      <c r="AB409" s="297"/>
      <c r="AC409" s="297"/>
      <c r="AD409" s="297"/>
      <c r="AE409" s="297"/>
    </row>
    <row r="410" spans="16:31" x14ac:dyDescent="0.25">
      <c r="P410" s="297"/>
      <c r="Q410" s="297"/>
      <c r="R410" s="297"/>
      <c r="S410" s="297"/>
      <c r="T410" s="297"/>
      <c r="U410" s="297"/>
      <c r="V410" s="297"/>
      <c r="W410" s="297"/>
      <c r="X410" s="297"/>
      <c r="Y410" s="297"/>
      <c r="Z410" s="297"/>
      <c r="AA410" s="297"/>
      <c r="AB410" s="297"/>
      <c r="AC410" s="297"/>
      <c r="AD410" s="297"/>
      <c r="AE410" s="297"/>
    </row>
    <row r="411" spans="16:31" x14ac:dyDescent="0.25">
      <c r="P411" s="297"/>
      <c r="Q411" s="297"/>
      <c r="R411" s="297"/>
      <c r="S411" s="297"/>
      <c r="T411" s="297"/>
      <c r="U411" s="297"/>
      <c r="V411" s="297"/>
      <c r="W411" s="297"/>
      <c r="X411" s="297"/>
      <c r="Y411" s="297"/>
      <c r="Z411" s="297"/>
      <c r="AA411" s="297"/>
      <c r="AB411" s="297"/>
      <c r="AC411" s="297"/>
      <c r="AD411" s="297"/>
      <c r="AE411" s="297"/>
    </row>
    <row r="412" spans="16:31" x14ac:dyDescent="0.25">
      <c r="P412" s="297"/>
      <c r="Q412" s="297"/>
      <c r="R412" s="297"/>
      <c r="S412" s="297"/>
      <c r="T412" s="297"/>
      <c r="U412" s="297"/>
      <c r="V412" s="297"/>
      <c r="W412" s="297"/>
      <c r="X412" s="297"/>
      <c r="Y412" s="297"/>
      <c r="Z412" s="297"/>
      <c r="AA412" s="297"/>
      <c r="AB412" s="297"/>
      <c r="AC412" s="297"/>
      <c r="AD412" s="297"/>
      <c r="AE412" s="297"/>
    </row>
    <row r="413" spans="16:31" x14ac:dyDescent="0.25">
      <c r="P413" s="297"/>
      <c r="Q413" s="297"/>
      <c r="R413" s="297"/>
      <c r="S413" s="297"/>
      <c r="T413" s="297"/>
      <c r="U413" s="297"/>
      <c r="V413" s="297"/>
      <c r="W413" s="297"/>
      <c r="X413" s="297"/>
      <c r="Y413" s="297"/>
      <c r="Z413" s="297"/>
      <c r="AA413" s="297"/>
      <c r="AB413" s="297"/>
      <c r="AC413" s="297"/>
      <c r="AD413" s="297"/>
      <c r="AE413" s="297"/>
    </row>
  </sheetData>
  <pageMargins left="0.7" right="0.7" top="0.75" bottom="0.75" header="0.3" footer="0.3"/>
  <pageSetup paperSize="9" orientation="portrait" r:id="rId1"/>
  <ignoredErrors>
    <ignoredError xmlns:x16r3="http://schemas.microsoft.com/office/spreadsheetml/2018/08/main" sqref="P178" x16r3:misleadingForma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K Q E A A B Q S w M E F A A C A A g A s 4 E 7 W j 3 I V B u j A A A A 9 g A A A B I A H A B D b 2 5 m a W c v U G F j a 2 F n Z S 5 4 b W w g o h g A K K A U A A A A A A A A A A A A A A A A A A A A A A A A A A A A h Y + x D o I w F E V / h X S n h b I o e Z T B F Y y J i X F t S s V G e B h a L P / m 4 C f 5 C 2 I U d X O 8 5 5 7 h 3 v v 1 B v n Y N s F F 9 9 Z 0 m J G Y R i T Q q L r K Y J 2 R w R 3 C B c k F b K Q 6 y V o H k 4 w 2 H W 2 V k a N z 5 5 Q x 7 z 3 1 C e 3 6 m v E o i t m + L L b q q F t J P r L 5 L 4 c G r Z O o N B G w e 4 0 R n M Y J p 5 w v a Q R s h l A a / A p 8 2 v t s f y C s h s Y N v R b Y h O s C 2 B y B v T + I B 1 B L A w Q U A A I A C A C z g T t 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s 4 E 7 W n p H l x q f A Q A A H g M A A B M A H A B G b 3 J t d W x h c y 9 T Z W N 0 a W 9 u M S 5 t I K I Y A C i g F A A A A A A A A A A A A A A A A A A A A A A A A A A A A H 1 R y 2 7 b M B C 8 G / A / L J i L D c h C n L Y + 1 N A h d t p Y Q I M m k d E e o s K g q b X E h A + D X C l N j f x 7 q D p o D A s N L y R 3 Z 4 Y z S 4 + C p D W Q 7 f f x t N / r 9 3 z F H R Z w w i 6 z 6 1 W 6 G H 3 / e b t q P q w m D B J Q S P 0 e h D V z g Z b A 3 D f x h R W 1 R k O D r 1 J h P L e G w s U P 2 M 3 n P P 2 R p 1 e z 0 X n 2 b c W 5 8 Y q X o 0 d 0 D / n s 6 j J P F z C C o J 2 f x R B e y o 9 e i 4 V v 2 D C 6 u 0 A l t S R 0 C Z u y C O Z W 1 d r 4 Z H w W w R c j b C F N m U w + n Z 6 O I 7 i p L W F G T w q T t 2 M c L P 4 a R n v X J 2 y B v E D n Q S N B g 6 6 y t i z A y A Z 5 3 e Z b 8 n W g X D u r A / 8 V O 2 i z R n D 3 W j 1 X K h N c c e c T c j U e a C + f t g g l P s r 7 P 7 I s 3 u S W L m T f W K f 3 5 l u Y H 7 x v J d r t m O F c h 8 T U q h L + p u c I d k w W Y b h y I w U n i a b W G l 3 A p I Y m H + N W + C + o w I 0 0 M g A 6 d L J h n K K i M L V O r 3 X I O X X q h d U o T a d c I W 7 I o W q N h A i d / j p M r V P 0 W x T / 3 O / z H X l f 6 / I Q 1 F F w W K L y W 8 f 5 w 7 u 4 w 6 b V X l R O 3 j f H s Z + H / Z 4 0 / / m / 6 Q t Q S w E C L Q A U A A I A C A C z g T t a P c h U G 6 M A A A D 2 A A A A E g A A A A A A A A A A A A A A A A A A A A A A Q 2 9 u Z m l n L 1 B h Y 2 t h Z 2 U u e G 1 s U E s B A i 0 A F A A C A A g A s 4 E 7 W g / K 6 a u k A A A A 6 Q A A A B M A A A A A A A A A A A A A A A A A 7 w A A A F t D b 2 5 0 Z W 5 0 X 1 R 5 c G V z X S 5 4 b W x Q S w E C L Q A U A A I A C A C z g T t a e k e X G p 8 B A A A e A w A A E w A A A A A A A A A A A A A A A A D g A Q A A R m 9 y b X V s Y X M v U 2 V j d G l v b j E u b V B L B Q Y A A A A A A w A D A M I A A A D M 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I E A A A A A A A A G Y Q 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R 1 N Q X 0 l I L U 9 X U l 9 2 M 1 8 2 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Z W Z i M z A 0 Z T U t Y j F k Z S 0 0 N j M 1 L T k 3 Y j Q t O G Q x Y j J j M m E 4 N W Q 5 I i A v P j x F b n R y e S B U e X B l P S J C d W Z m Z X J O Z X h 0 U m V m c m V z a C I g V m F s d W U 9 I m w x I i A v P j x F b n R y e S B U e X B l P S J S Z X N 1 b H R U e X B l I i B W Y W x 1 Z T 0 i c 1 R h Y m x l I i A v P j x F b n R y e S B U e X B l P S J O Y W 1 l V X B k Y X R l Z E F m d G V y R m l s b C I g V m F s d W U 9 I m w w I i A v P j x F b n R y e S B U e X B l P S J O Y X Z p Z 2 F 0 a W 9 u U 3 R l c E 5 h b W U i I F Z h b H V l P S J z T m F 2 a W d h d G l l I i A v P j x F b n R y e S B U e X B l P S J G a W x s Z W R D b 2 1 w b G V 0 Z V J l c 3 V s d F R v V 2 9 y a 3 N o Z W V 0 I i B W Y W x 1 Z T 0 i b D E i I C 8 + P E V u d H J 5 I F R 5 c G U 9 I k F k Z G V k V G 9 E Y X R h T W 9 k Z W w i I F Z h b H V l P S J s M C I g L z 4 8 R W 5 0 c n k g V H l w Z T 0 i R m l s b E N v d W 5 0 I i B W Y W x 1 Z T 0 i b D I 1 O S I g L z 4 8 R W 5 0 c n k g V H l w Z T 0 i R m l s b E V y c m 9 y Q 2 9 k Z S I g V m F s d W U 9 I n N V b m t u b 3 d u I i A v P j x F b n R y e S B U e X B l P S J G a W x s R X J y b 3 J D b 3 V u d C I g V m F s d W U 9 I m w w I i A v P j x F b n R y e S B U e X B l P S J G a W x s T G F z d F V w Z G F 0 Z W Q i I F Z h b H V l P S J k M j A y N S 0 w M S 0 y N 1 Q x N T o x M z o y O C 4 3 O T M w N z A 5 W i I g L z 4 8 R W 5 0 c n k g V H l w Z T 0 i R m l s b E N v b H V t b l R 5 c G V z I i B W Y W x 1 Z T 0 i c 0 J n T U d C Z 1 l H Q m d Z R E J n W U c i I C 8 + P E V u d H J 5 I F R 5 c G U 9 I k Z p b G x D b 2 x 1 b W 5 O Y W 1 l c y I g V m F s d W U 9 I n N b J n F 1 b 3 Q 7 b m F h b S Z x d W 9 0 O y w m c X V v d D t p Z G V u d G l m a W N h d G l l b n V t b W V y J n F 1 b 3 Q 7 L C Z x d W 9 0 O 2 R l Z m l u a X R p Z S Z x d W 9 0 O y w m c X V v d D t 0 b 2 V s a W N o d G l u Z y Z x d W 9 0 O y w m c X V v d D t m b 3 J t Y W F 0 J n F 1 b 3 Q 7 L C Z x d W 9 0 O 2 R v b W V p b i Z x d W 9 0 O y w m c X V v d D t o Z W V m d H J l b G F 0 a W V t Z X Q m c X V v d D s s J n F 1 b 3 Q 7 Y n J v b i Z x d W 9 0 O y w m c X V v d D t z c G V j a W Z p Y 2 F 0 a W V u Y W F t J n F 1 b 3 Q 7 L C Z x d W 9 0 O 2 J t Z 3 N w Z W N p Z m l j Y X R p Z S Z x d W 9 0 O y w m c X V v d D t y Z W d l b H N w c m F h a 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L U 9 X U l 9 2 M 1 8 2 L 0 F 1 d G 9 S Z W 1 v d m V k Q 2 9 s d W 1 u c z E u e 2 5 h Y W 0 s M H 0 m c X V v d D s s J n F 1 b 3 Q 7 U 2 V j d G l v b j E v R 1 N Q X 0 l I L U 9 X U l 9 2 M 1 8 2 L 0 F 1 d G 9 S Z W 1 v d m V k Q 2 9 s d W 1 u c z E u e 2 l k Z W 5 0 a W Z p Y 2 F 0 a W V u d W 1 t Z X I s M X 0 m c X V v d D s s J n F 1 b 3 Q 7 U 2 V j d G l v b j E v R 1 N Q X 0 l I L U 9 X U l 9 2 M 1 8 2 L 0 F 1 d G 9 S Z W 1 v d m V k Q 2 9 s d W 1 u c z E u e 2 R l Z m l u a X R p Z S w y f S Z x d W 9 0 O y w m c X V v d D t T Z W N 0 a W 9 u M S 9 H U 1 B f S U g t T 1 d S X 3 Y z X z Y v Q X V 0 b 1 J l b W 9 2 Z W R D b 2 x 1 b W 5 z M S 5 7 d G 9 l b G l j a H R p b m c s M 3 0 m c X V v d D s s J n F 1 b 3 Q 7 U 2 V j d G l v b j E v R 1 N Q X 0 l I L U 9 X U l 9 2 M 1 8 2 L 0 F 1 d G 9 S Z W 1 v d m V k Q 2 9 s d W 1 u c z E u e 2 Z v c m 1 h Y X Q s N H 0 m c X V v d D s s J n F 1 b 3 Q 7 U 2 V j d G l v b j E v R 1 N Q X 0 l I L U 9 X U l 9 2 M 1 8 2 L 0 F 1 d G 9 S Z W 1 v d m V k Q 2 9 s d W 1 u c z E u e 2 R v b W V p b i w 1 f S Z x d W 9 0 O y w m c X V v d D t T Z W N 0 a W 9 u M S 9 H U 1 B f S U g t T 1 d S X 3 Y z X z Y v Q X V 0 b 1 J l b W 9 2 Z W R D b 2 x 1 b W 5 z M S 5 7 a G V l Z n R y Z W x h d G l l b W V 0 L D Z 9 J n F 1 b 3 Q 7 L C Z x d W 9 0 O 1 N l Y 3 R p b 2 4 x L 0 d T U F 9 J S C 1 P V 1 J f d j N f N i 9 B d X R v U m V t b 3 Z l Z E N v b H V t b n M x L n t i c m 9 u L D d 9 J n F 1 b 3 Q 7 L C Z x d W 9 0 O 1 N l Y 3 R p b 2 4 x L 0 d T U F 9 J S C 1 P V 1 J f d j N f N i 9 B d X R v U m V t b 3 Z l Z E N v b H V t b n M x L n t z c G V j a W Z p Y 2 F 0 a W V u Y W F t L D h 9 J n F 1 b 3 Q 7 L C Z x d W 9 0 O 1 N l Y 3 R p b 2 4 x L 0 d T U F 9 J S C 1 P V 1 J f d j N f N i 9 B d X R v U m V t b 3 Z l Z E N v b H V t b n M x L n t i b W d z c G V j a W Z p Y 2 F 0 a W U s O X 0 m c X V v d D s s J n F 1 b 3 Q 7 U 2 V j d G l v b j E v R 1 N Q X 0 l I L U 9 X U l 9 2 M 1 8 2 L 0 F 1 d G 9 S Z W 1 v d m V k Q 2 9 s d W 1 u c z E u e 3 J l Z 2 V s c 3 B y Y W F r c 3 B l Y 2 l m a W N h d G l l L D E w f S Z x d W 9 0 O y w m c X V v d D t T Z W N 0 a W 9 u M S 9 H U 1 B f S U g t T 1 d S X 3 Y z X z Y v Q X V 0 b 1 J l b W 9 2 Z W R D b 2 x 1 b W 5 z M S 5 7 c 3 B l Y 2 l m a W N h d G l l b 2 1 z Y 2 h y a W p 2 a W 5 n L D E x f S Z x d W 9 0 O 1 0 s J n F 1 b 3 Q 7 Q 2 9 s d W 1 u Q 2 9 1 b n Q m c X V v d D s 6 M T I s J n F 1 b 3 Q 7 S 2 V 5 Q 2 9 s d W 1 u T m F t Z X M m c X V v d D s 6 W 1 0 s J n F 1 b 3 Q 7 Q 2 9 s d W 1 u S W R l b n R p d G l l c y Z x d W 9 0 O z p b J n F 1 b 3 Q 7 U 2 V j d G l v b j E v R 1 N Q X 0 l I L U 9 X U l 9 2 M 1 8 2 L 0 F 1 d G 9 S Z W 1 v d m V k Q 2 9 s d W 1 u c z E u e 2 5 h Y W 0 s M H 0 m c X V v d D s s J n F 1 b 3 Q 7 U 2 V j d G l v b j E v R 1 N Q X 0 l I L U 9 X U l 9 2 M 1 8 2 L 0 F 1 d G 9 S Z W 1 v d m V k Q 2 9 s d W 1 u c z E u e 2 l k Z W 5 0 a W Z p Y 2 F 0 a W V u d W 1 t Z X I s M X 0 m c X V v d D s s J n F 1 b 3 Q 7 U 2 V j d G l v b j E v R 1 N Q X 0 l I L U 9 X U l 9 2 M 1 8 2 L 0 F 1 d G 9 S Z W 1 v d m V k Q 2 9 s d W 1 u c z E u e 2 R l Z m l u a X R p Z S w y f S Z x d W 9 0 O y w m c X V v d D t T Z W N 0 a W 9 u M S 9 H U 1 B f S U g t T 1 d S X 3 Y z X z Y v Q X V 0 b 1 J l b W 9 2 Z W R D b 2 x 1 b W 5 z M S 5 7 d G 9 l b G l j a H R p b m c s M 3 0 m c X V v d D s s J n F 1 b 3 Q 7 U 2 V j d G l v b j E v R 1 N Q X 0 l I L U 9 X U l 9 2 M 1 8 2 L 0 F 1 d G 9 S Z W 1 v d m V k Q 2 9 s d W 1 u c z E u e 2 Z v c m 1 h Y X Q s N H 0 m c X V v d D s s J n F 1 b 3 Q 7 U 2 V j d G l v b j E v R 1 N Q X 0 l I L U 9 X U l 9 2 M 1 8 2 L 0 F 1 d G 9 S Z W 1 v d m V k Q 2 9 s d W 1 u c z E u e 2 R v b W V p b i w 1 f S Z x d W 9 0 O y w m c X V v d D t T Z W N 0 a W 9 u M S 9 H U 1 B f S U g t T 1 d S X 3 Y z X z Y v Q X V 0 b 1 J l b W 9 2 Z W R D b 2 x 1 b W 5 z M S 5 7 a G V l Z n R y Z W x h d G l l b W V 0 L D Z 9 J n F 1 b 3 Q 7 L C Z x d W 9 0 O 1 N l Y 3 R p b 2 4 x L 0 d T U F 9 J S C 1 P V 1 J f d j N f N i 9 B d X R v U m V t b 3 Z l Z E N v b H V t b n M x L n t i c m 9 u L D d 9 J n F 1 b 3 Q 7 L C Z x d W 9 0 O 1 N l Y 3 R p b 2 4 x L 0 d T U F 9 J S C 1 P V 1 J f d j N f N i 9 B d X R v U m V t b 3 Z l Z E N v b H V t b n M x L n t z c G V j a W Z p Y 2 F 0 a W V u Y W F t L D h 9 J n F 1 b 3 Q 7 L C Z x d W 9 0 O 1 N l Y 3 R p b 2 4 x L 0 d T U F 9 J S C 1 P V 1 J f d j N f N i 9 B d X R v U m V t b 3 Z l Z E N v b H V t b n M x L n t i b W d z c G V j a W Z p Y 2 F 0 a W U s O X 0 m c X V v d D s s J n F 1 b 3 Q 7 U 2 V j d G l v b j E v R 1 N Q X 0 l I L U 9 X U l 9 2 M 1 8 2 L 0 F 1 d G 9 S Z W 1 v d m V k Q 2 9 s d W 1 u c z E u e 3 J l Z 2 V s c 3 B y Y W F r c 3 B l Y 2 l m a W N h d G l l L D E w f S Z x d W 9 0 O y w m c X V v d D t T Z W N 0 a W 9 u M S 9 H U 1 B f S U g t T 1 d S X 3 Y z X z Y v Q X V 0 b 1 J l b W 9 2 Z W R D b 2 x 1 b W 5 z M S 5 7 c 3 B l Y 2 l m a W N h d G l l b 2 1 z Y 2 h y a W p 2 a W 5 n L D E x f S Z x d W 9 0 O 1 0 s J n F 1 b 3 Q 7 U m V s Y X R p b 2 5 z a G l w S W 5 m b y Z x d W 9 0 O z p b X X 0 i I C 8 + P C 9 T d G F i b G V F b n R y a W V z P j w v S X R l b T 4 8 S X R l b T 4 8 S X R l b U x v Y 2 F 0 a W 9 u P j x J d G V t V H l w Z T 5 G b 3 J t d W x h P C 9 J d G V t V H l w Z T 4 8 S X R l b V B h d G g + U 2 V j d G l v b j E v R 1 N Q X 0 l I L U 9 X U l 9 2 M 1 8 2 L 0 J y b 2 4 8 L 0 l 0 Z W 1 Q Y X R o P j w v S X R l b U x v Y 2 F 0 a W 9 u P j x T d G F i b G V F b n R y a W V z I C 8 + P C 9 J d G V t P j x J d G V t P j x J d G V t T G 9 j Y X R p b 2 4 + P E l 0 Z W 1 U e X B l P k Z v c m 1 1 b G E 8 L 0 l 0 Z W 1 U e X B l P j x J d G V t U G F 0 a D 5 T Z W N 0 a W 9 u M S 9 H U 1 B f S U g t T 1 d S X 3 Y z X z Y v S G V h Z G V y c y U y M G 1 l d C U y M H Z l c m h v b 2 d k J T I w b m l 2 Z W F 1 P C 9 J d G V t U G F 0 a D 4 8 L 0 l 0 Z W 1 M b 2 N h d G l v b j 4 8 U 3 R h Y m x l R W 5 0 c m l l c y A v P j w v S X R l b T 4 8 S X R l b T 4 8 S X R l b U x v Y 2 F 0 a W 9 u P j x J d G V t V H l w Z T 5 G b 3 J t d W x h P C 9 J d G V t V H l w Z T 4 8 S X R l b V B h d G g + U 2 V j d G l v b j E v R 1 N Q X 0 l I L U 9 X U l 9 2 M 1 8 2 L 1 R 5 c G U l M j B n Z X d p a n p p Z 2 Q 8 L 0 l 0 Z W 1 Q Y X R o P j w v S X R l b U x v Y 2 F 0 a W 9 u P j x T d G F i b G V F b n R y a W V z I C 8 + P C 9 J d G V t P j w v S X R l b X M + P C 9 M b 2 N h b F B h Y 2 t h Z 2 V N Z X R h Z G F 0 Y U Z p b G U + F g A A A F B L B Q Y A A A A A A A A A A A A A A A A A A A A A A A D a A A A A A Q A A A N C M n d 8 B F d E R j H o A w E / C l + s B A A A A b 8 O V + F Z a z k K 8 K L O 6 n r b O Z w A A A A A C A A A A A A A D Z g A A w A A A A B A A A A B 9 Q I l o t l 5 y W j j W l 7 U l T 0 4 a A A A A A A S A A A C g A A A A E A A A A P 9 V B S O 6 5 o u 5 6 1 E e 1 j a a O N N Q A A A A 3 c l n e d 3 p h N S V 0 7 u M Q K P B c w T f c 0 c J c o K N U X c L I F b 4 o a S G N B L 6 Y H a W e N + m g 3 R E s f k E O z w w A g P X B n q Q k 8 0 F a Y o 7 L d t l 9 4 A 2 k h r z / J T 3 Q 5 W s n n Y U A A A A u X u t j e 8 X z B H M R + a O D K I h C j 9 B x R s = < / D a t a M a s h u p > 
</file>

<file path=customXml/itemProps1.xml><?xml version="1.0" encoding="utf-8"?>
<ds:datastoreItem xmlns:ds="http://schemas.openxmlformats.org/officeDocument/2006/customXml" ds:itemID="{6FFAB061-066B-40DF-A039-12EA686CA5E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8</vt:i4>
      </vt:variant>
      <vt:variant>
        <vt:lpstr>Benoemde bereiken</vt:lpstr>
      </vt:variant>
      <vt:variant>
        <vt:i4>3</vt:i4>
      </vt:variant>
    </vt:vector>
  </HeadingPairs>
  <TitlesOfParts>
    <vt:vector size="11" baseType="lpstr">
      <vt:lpstr>Versiebeheer</vt:lpstr>
      <vt:lpstr>Toelichting</vt:lpstr>
      <vt:lpstr>BTLBPL02</vt:lpstr>
      <vt:lpstr>BTLBPL02_output</vt:lpstr>
      <vt:lpstr>MIGR02</vt:lpstr>
      <vt:lpstr>MIGR02_output</vt:lpstr>
      <vt:lpstr>BNLPL02</vt:lpstr>
      <vt:lpstr>BNLPL02_output</vt:lpstr>
      <vt:lpstr>BNLPL02!Afdrukbereik</vt:lpstr>
      <vt:lpstr>BTLBPL02!Afdrukbereik</vt:lpstr>
      <vt:lpstr>MIGR02!Afdrukbereik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Peter H.W.P. den Besten</cp:lastModifiedBy>
  <cp:lastPrinted>2025-02-04T09:19:00Z</cp:lastPrinted>
  <dcterms:created xsi:type="dcterms:W3CDTF">2024-07-13T13:09:28Z</dcterms:created>
  <dcterms:modified xsi:type="dcterms:W3CDTF">2025-07-17T07:59:23Z</dcterms:modified>
</cp:coreProperties>
</file>