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Betalingskenmerk\Oplevering Betalingskenmerk\"/>
    </mc:Choice>
  </mc:AlternateContent>
  <xr:revisionPtr revIDLastSave="0" documentId="13_ncr:1_{AC65B3C8-31E6-4E8C-80AE-4D6366B90B5A}" xr6:coauthVersionLast="47" xr6:coauthVersionMax="47" xr10:uidLastSave="{00000000-0000-0000-0000-000000000000}"/>
  <bookViews>
    <workbookView xWindow="-108" yWindow="-108" windowWidth="23256" windowHeight="11172" xr2:uid="{00000000-000D-0000-FFFF-FFFF00000000}"/>
  </bookViews>
  <sheets>
    <sheet name="Voorblad" sheetId="9" r:id="rId1"/>
    <sheet name="A-MIDDEL = A, B, F of L " sheetId="1" r:id="rId2"/>
    <sheet name="A-MIDDEL = H, N, W " sheetId="4" r:id="rId3"/>
    <sheet name="A-MIDDEL = M" sheetId="5" r:id="rId4"/>
    <sheet name="A-MIDDEL =T " sheetId="7" r:id="rId5"/>
    <sheet name="A-MIDDEL = V " sheetId="2" r:id="rId6"/>
    <sheet name="A-MIDDEL = Y" sheetId="6" r:id="rId7"/>
    <sheet name="A-MIDDEL = Z"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4" l="1"/>
  <c r="J7" i="4" s="1"/>
  <c r="D4" i="1"/>
  <c r="J4" i="8"/>
  <c r="J7" i="8" s="1"/>
  <c r="J10" i="8" s="1"/>
  <c r="D8" i="8"/>
  <c r="D4" i="8"/>
  <c r="D7" i="8" s="1"/>
  <c r="D11" i="8" s="1"/>
  <c r="D11" i="7"/>
  <c r="D4" i="7"/>
  <c r="D6" i="7" s="1"/>
  <c r="D10" i="2"/>
  <c r="D4" i="2"/>
  <c r="D4" i="4"/>
  <c r="D7" i="4" s="1"/>
  <c r="D4" i="6"/>
  <c r="D4" i="5"/>
  <c r="D12" i="7" l="1"/>
  <c r="D5" i="1"/>
  <c r="D7" i="1"/>
  <c r="D6" i="1"/>
  <c r="D12" i="1" s="1"/>
  <c r="J10" i="4"/>
  <c r="J11" i="4"/>
  <c r="J9" i="8"/>
  <c r="J6" i="8"/>
  <c r="J8" i="8" s="1"/>
  <c r="J5" i="8"/>
  <c r="D10" i="8"/>
  <c r="D12" i="8"/>
  <c r="D9" i="8"/>
  <c r="D5" i="8"/>
  <c r="D6" i="8"/>
  <c r="D5" i="7"/>
  <c r="D7" i="7"/>
  <c r="D10" i="7" s="1"/>
  <c r="D5" i="6"/>
  <c r="D7" i="6"/>
  <c r="D6" i="6"/>
  <c r="D7" i="5"/>
  <c r="D8" i="5" s="1"/>
  <c r="D5" i="5"/>
  <c r="D6" i="5"/>
  <c r="D11" i="4"/>
  <c r="D8" i="4"/>
  <c r="J9" i="4"/>
  <c r="J8" i="4"/>
  <c r="J5" i="4"/>
  <c r="J6" i="4"/>
  <c r="J12" i="4" s="1"/>
  <c r="D9" i="4"/>
  <c r="D6" i="4"/>
  <c r="D12" i="4" s="1"/>
  <c r="D5" i="4"/>
  <c r="D5" i="2"/>
  <c r="D6" i="2"/>
  <c r="D7" i="2"/>
  <c r="D10" i="1" l="1"/>
  <c r="D11" i="1"/>
  <c r="D9" i="1"/>
  <c r="D8" i="1"/>
  <c r="J11" i="8"/>
  <c r="I25" i="8" s="1"/>
  <c r="J25" i="8" s="1"/>
  <c r="J13" i="4"/>
  <c r="I26" i="8"/>
  <c r="J26" i="8" s="1"/>
  <c r="I22" i="8"/>
  <c r="J22" i="8" s="1"/>
  <c r="I18" i="8"/>
  <c r="J18" i="8" s="1"/>
  <c r="I14" i="8"/>
  <c r="J14" i="8" s="1"/>
  <c r="D13" i="8"/>
  <c r="D8" i="7"/>
  <c r="D9" i="7"/>
  <c r="D11" i="6"/>
  <c r="D8" i="6"/>
  <c r="D9" i="6" s="1"/>
  <c r="D10" i="6"/>
  <c r="D9" i="5"/>
  <c r="D11" i="5"/>
  <c r="D10" i="5"/>
  <c r="D13" i="4"/>
  <c r="D11" i="2"/>
  <c r="D9" i="2"/>
  <c r="D8" i="2"/>
  <c r="D13" i="1" l="1"/>
  <c r="I12" i="8"/>
  <c r="J12" i="8" s="1"/>
  <c r="I16" i="8"/>
  <c r="J16" i="8" s="1"/>
  <c r="I20" i="8"/>
  <c r="J20" i="8" s="1"/>
  <c r="I24" i="8"/>
  <c r="J24" i="8" s="1"/>
  <c r="I13" i="8"/>
  <c r="J13" i="8" s="1"/>
  <c r="I15" i="8"/>
  <c r="J15" i="8" s="1"/>
  <c r="I17" i="8"/>
  <c r="J17" i="8" s="1"/>
  <c r="I19" i="8"/>
  <c r="J19" i="8" s="1"/>
  <c r="I21" i="8"/>
  <c r="J21" i="8" s="1"/>
  <c r="I23" i="8"/>
  <c r="J23" i="8" s="1"/>
  <c r="C28" i="8"/>
  <c r="D28" i="8" s="1"/>
  <c r="C27" i="8"/>
  <c r="D27" i="8" s="1"/>
  <c r="C26" i="8"/>
  <c r="D26" i="8" s="1"/>
  <c r="C25" i="8"/>
  <c r="D25" i="8" s="1"/>
  <c r="C24" i="8"/>
  <c r="D24" i="8" s="1"/>
  <c r="C23" i="8"/>
  <c r="D23" i="8" s="1"/>
  <c r="C22" i="8"/>
  <c r="D22" i="8" s="1"/>
  <c r="C21" i="8"/>
  <c r="D21" i="8" s="1"/>
  <c r="C20" i="8"/>
  <c r="D20" i="8" s="1"/>
  <c r="C19" i="8"/>
  <c r="D19" i="8" s="1"/>
  <c r="C18" i="8"/>
  <c r="D18" i="8" s="1"/>
  <c r="C17" i="8"/>
  <c r="D17" i="8" s="1"/>
  <c r="C16" i="8"/>
  <c r="D16" i="8" s="1"/>
  <c r="C15" i="8"/>
  <c r="D15" i="8" s="1"/>
  <c r="C14" i="8"/>
  <c r="D14" i="8" s="1"/>
  <c r="D13" i="7"/>
  <c r="C27" i="7" s="1"/>
  <c r="D27" i="7" s="1"/>
  <c r="C26" i="7"/>
  <c r="D26" i="7" s="1"/>
  <c r="C24" i="7"/>
  <c r="D24" i="7" s="1"/>
  <c r="C22" i="7"/>
  <c r="D22" i="7" s="1"/>
  <c r="C20" i="7"/>
  <c r="D20" i="7" s="1"/>
  <c r="C18" i="7"/>
  <c r="D18" i="7" s="1"/>
  <c r="C16" i="7"/>
  <c r="D16" i="7" s="1"/>
  <c r="C14" i="7"/>
  <c r="D14" i="7" s="1"/>
  <c r="D12" i="6"/>
  <c r="C13" i="6" s="1"/>
  <c r="D13" i="6" s="1"/>
  <c r="C26" i="6"/>
  <c r="D26" i="6" s="1"/>
  <c r="C22" i="6"/>
  <c r="D22" i="6" s="1"/>
  <c r="C18" i="6"/>
  <c r="D18" i="6" s="1"/>
  <c r="C14" i="6"/>
  <c r="D14" i="6" s="1"/>
  <c r="C25" i="6"/>
  <c r="D25" i="6" s="1"/>
  <c r="C21" i="6"/>
  <c r="D21" i="6" s="1"/>
  <c r="C17" i="6"/>
  <c r="D17" i="6" s="1"/>
  <c r="D12" i="5"/>
  <c r="C26" i="5" s="1"/>
  <c r="D26" i="5" s="1"/>
  <c r="I28" i="4"/>
  <c r="J28" i="4" s="1"/>
  <c r="I27" i="4"/>
  <c r="J27" i="4" s="1"/>
  <c r="I26" i="4"/>
  <c r="J26" i="4" s="1"/>
  <c r="I25" i="4"/>
  <c r="J25" i="4" s="1"/>
  <c r="I24" i="4"/>
  <c r="J24" i="4" s="1"/>
  <c r="I23" i="4"/>
  <c r="J23" i="4" s="1"/>
  <c r="I22" i="4"/>
  <c r="J22" i="4" s="1"/>
  <c r="I21" i="4"/>
  <c r="J21" i="4" s="1"/>
  <c r="I20" i="4"/>
  <c r="J20" i="4" s="1"/>
  <c r="I19" i="4"/>
  <c r="J19" i="4" s="1"/>
  <c r="I18" i="4"/>
  <c r="J18" i="4" s="1"/>
  <c r="I17" i="4"/>
  <c r="J17" i="4" s="1"/>
  <c r="I16" i="4"/>
  <c r="J16" i="4" s="1"/>
  <c r="I15" i="4"/>
  <c r="J15" i="4" s="1"/>
  <c r="I14" i="4"/>
  <c r="J14" i="4" s="1"/>
  <c r="C15" i="7" l="1"/>
  <c r="D15" i="7" s="1"/>
  <c r="C17" i="7"/>
  <c r="D17" i="7" s="1"/>
  <c r="C19" i="7"/>
  <c r="D19" i="7" s="1"/>
  <c r="C21" i="7"/>
  <c r="D21" i="7" s="1"/>
  <c r="C23" i="7"/>
  <c r="D23" i="7" s="1"/>
  <c r="C25" i="7"/>
  <c r="D25" i="7" s="1"/>
  <c r="C28" i="7"/>
  <c r="D28" i="7" s="1"/>
  <c r="J28" i="8"/>
  <c r="J29" i="8" s="1"/>
  <c r="J30" i="8" s="1"/>
  <c r="J31" i="8" s="1"/>
  <c r="J3" i="8" s="1"/>
  <c r="D30" i="8"/>
  <c r="D31" i="8" s="1"/>
  <c r="D32" i="8" s="1"/>
  <c r="D33" i="8" s="1"/>
  <c r="D3" i="8" s="1"/>
  <c r="D30" i="7"/>
  <c r="C15" i="6"/>
  <c r="D15" i="6" s="1"/>
  <c r="C19" i="6"/>
  <c r="D19" i="6" s="1"/>
  <c r="C23" i="6"/>
  <c r="D23" i="6" s="1"/>
  <c r="C27" i="6"/>
  <c r="D27" i="6" s="1"/>
  <c r="C16" i="6"/>
  <c r="D16" i="6" s="1"/>
  <c r="C20" i="6"/>
  <c r="D20" i="6" s="1"/>
  <c r="C24" i="6"/>
  <c r="D24" i="6" s="1"/>
  <c r="C15" i="5"/>
  <c r="D15" i="5" s="1"/>
  <c r="C23" i="5"/>
  <c r="D23" i="5" s="1"/>
  <c r="C19" i="5"/>
  <c r="D19" i="5" s="1"/>
  <c r="C27" i="5"/>
  <c r="D27" i="5" s="1"/>
  <c r="C13" i="5"/>
  <c r="D13" i="5" s="1"/>
  <c r="C17" i="5"/>
  <c r="D17" i="5" s="1"/>
  <c r="C21" i="5"/>
  <c r="D21" i="5" s="1"/>
  <c r="C25" i="5"/>
  <c r="D25" i="5" s="1"/>
  <c r="C14" i="5"/>
  <c r="D14" i="5" s="1"/>
  <c r="C16" i="5"/>
  <c r="D16" i="5" s="1"/>
  <c r="C18" i="5"/>
  <c r="D18" i="5" s="1"/>
  <c r="C20" i="5"/>
  <c r="D20" i="5" s="1"/>
  <c r="C22" i="5"/>
  <c r="D22" i="5" s="1"/>
  <c r="C24" i="5"/>
  <c r="D24" i="5" s="1"/>
  <c r="J30" i="4"/>
  <c r="C28" i="4"/>
  <c r="D28" i="4" s="1"/>
  <c r="C27" i="4"/>
  <c r="D27" i="4" s="1"/>
  <c r="C26" i="4"/>
  <c r="D26" i="4" s="1"/>
  <c r="C25" i="4"/>
  <c r="D25" i="4" s="1"/>
  <c r="C24" i="4"/>
  <c r="D24" i="4" s="1"/>
  <c r="C23" i="4"/>
  <c r="D23" i="4" s="1"/>
  <c r="C22" i="4"/>
  <c r="D22" i="4" s="1"/>
  <c r="C21" i="4"/>
  <c r="D21" i="4" s="1"/>
  <c r="C20" i="4"/>
  <c r="D20" i="4" s="1"/>
  <c r="C19" i="4"/>
  <c r="D19" i="4" s="1"/>
  <c r="C18" i="4"/>
  <c r="D18" i="4" s="1"/>
  <c r="C17" i="4"/>
  <c r="D17" i="4" s="1"/>
  <c r="C16" i="4"/>
  <c r="D16" i="4" s="1"/>
  <c r="C15" i="4"/>
  <c r="D15" i="4" s="1"/>
  <c r="C14" i="4"/>
  <c r="D14" i="4" s="1"/>
  <c r="C28" i="1"/>
  <c r="D28" i="1" s="1"/>
  <c r="D29" i="6" l="1"/>
  <c r="D30" i="6" s="1"/>
  <c r="D31" i="6" s="1"/>
  <c r="D31" i="7"/>
  <c r="D32" i="7" s="1"/>
  <c r="D32" i="6"/>
  <c r="D3" i="6" s="1"/>
  <c r="D29" i="5"/>
  <c r="J31" i="4"/>
  <c r="J32" i="4" s="1"/>
  <c r="D30" i="4"/>
  <c r="C14" i="1"/>
  <c r="C27" i="1"/>
  <c r="D27" i="1" s="1"/>
  <c r="C26" i="1"/>
  <c r="D26" i="1" s="1"/>
  <c r="C25" i="1"/>
  <c r="D25" i="1" s="1"/>
  <c r="C24" i="1"/>
  <c r="D24" i="1" s="1"/>
  <c r="C23" i="1"/>
  <c r="D23" i="1" s="1"/>
  <c r="C22" i="1"/>
  <c r="D22" i="1" s="1"/>
  <c r="C21" i="1"/>
  <c r="D21" i="1" s="1"/>
  <c r="C20" i="1"/>
  <c r="D20" i="1" s="1"/>
  <c r="C19" i="1"/>
  <c r="D19" i="1" s="1"/>
  <c r="C18" i="1"/>
  <c r="D18" i="1" s="1"/>
  <c r="C17" i="1"/>
  <c r="D17" i="1" s="1"/>
  <c r="C16" i="1"/>
  <c r="D16" i="1" s="1"/>
  <c r="C15" i="1"/>
  <c r="D15" i="1" s="1"/>
  <c r="D14" i="1"/>
  <c r="D33" i="7" l="1"/>
  <c r="D3" i="7" s="1"/>
  <c r="D30" i="5"/>
  <c r="D31" i="5" s="1"/>
  <c r="D32" i="5" s="1"/>
  <c r="D3" i="5" s="1"/>
  <c r="J33" i="4"/>
  <c r="J3" i="4" s="1"/>
  <c r="D31" i="4"/>
  <c r="D32" i="4" s="1"/>
  <c r="D30" i="1"/>
  <c r="D31" i="1" s="1"/>
  <c r="D32" i="1" s="1"/>
  <c r="D33" i="4" l="1"/>
  <c r="D3" i="4" s="1"/>
  <c r="D33" i="1" l="1"/>
  <c r="D3" i="1" s="1"/>
  <c r="D13" i="2"/>
  <c r="C15" i="2" l="1"/>
  <c r="D15" i="2" s="1"/>
  <c r="C28" i="2"/>
  <c r="D28" i="2" s="1"/>
  <c r="C18" i="2"/>
  <c r="D18" i="2" s="1"/>
  <c r="C24" i="2"/>
  <c r="D24" i="2" s="1"/>
  <c r="C20" i="2"/>
  <c r="D20" i="2" s="1"/>
  <c r="C16" i="2"/>
  <c r="D16" i="2" s="1"/>
  <c r="C25" i="2"/>
  <c r="D25" i="2" s="1"/>
  <c r="C21" i="2"/>
  <c r="D21" i="2" s="1"/>
  <c r="C17" i="2"/>
  <c r="D17" i="2" s="1"/>
  <c r="C26" i="2"/>
  <c r="D26" i="2" s="1"/>
  <c r="C22" i="2"/>
  <c r="D22" i="2" s="1"/>
  <c r="C27" i="2"/>
  <c r="D27" i="2" s="1"/>
  <c r="C23" i="2"/>
  <c r="D23" i="2" s="1"/>
  <c r="C14" i="2"/>
  <c r="D14" i="2" s="1"/>
  <c r="C19" i="2"/>
  <c r="D19" i="2" s="1"/>
  <c r="D30" i="2" l="1"/>
  <c r="D31" i="2" s="1"/>
  <c r="D32" i="2" s="1"/>
  <c r="D33" i="2" s="1"/>
  <c r="D3" i="2" s="1"/>
</calcChain>
</file>

<file path=xl/sharedStrings.xml><?xml version="1.0" encoding="utf-8"?>
<sst xmlns="http://schemas.openxmlformats.org/spreadsheetml/2006/main" count="208" uniqueCount="83">
  <si>
    <t>Stap</t>
  </si>
  <si>
    <t>Omschrijving</t>
  </si>
  <si>
    <t>Resultaat</t>
  </si>
  <si>
    <t>Invoer aanslagnummer</t>
  </si>
  <si>
    <t>Normaliseer</t>
  </si>
  <si>
    <t>BSN (1–8)</t>
  </si>
  <si>
    <t>Middel</t>
  </si>
  <si>
    <t>JAVO</t>
  </si>
  <si>
    <t>SUBNO</t>
  </si>
  <si>
    <t>JAAR</t>
  </si>
  <si>
    <t>TYDVAK</t>
  </si>
  <si>
    <t>VOLG</t>
  </si>
  <si>
    <t>B-MIDDEL</t>
  </si>
  <si>
    <t>Som</t>
  </si>
  <si>
    <t>Rest</t>
  </si>
  <si>
    <t>Controle</t>
  </si>
  <si>
    <t>Betalingskenmerk</t>
  </si>
  <si>
    <t>Gewicht</t>
  </si>
  <si>
    <t>MIDHERK</t>
  </si>
  <si>
    <t>B-JAAR</t>
  </si>
  <si>
    <t>B-BSN/RSIN</t>
  </si>
  <si>
    <t>B-SOORT</t>
  </si>
  <si>
    <t>A-MIDDEL = V (Vennootschapsbelasting)</t>
  </si>
  <si>
    <t xml:space="preserve">JAAR </t>
  </si>
  <si>
    <t xml:space="preserve">SOORT </t>
  </si>
  <si>
    <t xml:space="preserve">VOLGNUMMER </t>
  </si>
  <si>
    <t>A-MIDDEL = H, N,  (Inkomsten belastingen)</t>
  </si>
  <si>
    <t>A-MIDDEL = W (met A-MIDHERK = 4 of 5)</t>
  </si>
  <si>
    <t>B-Middel</t>
  </si>
  <si>
    <t>036000012H2000010</t>
  </si>
  <si>
    <t>036000012W2200034</t>
  </si>
  <si>
    <t xml:space="preserve">VOLGNOIB </t>
  </si>
  <si>
    <t xml:space="preserve">A-MIDHERK </t>
  </si>
  <si>
    <t>036000012M2390001</t>
  </si>
  <si>
    <t xml:space="preserve">VOLGNOMB </t>
  </si>
  <si>
    <t>VolgnummerJAVO (3-7)</t>
  </si>
  <si>
    <t>A-MIDDEL = M (Aangifte MOA = Houderschapsbelasting )</t>
  </si>
  <si>
    <t>036000012Y2100909</t>
  </si>
  <si>
    <t>Invoer</t>
  </si>
  <si>
    <t xml:space="preserve">A-MIDDEL =T </t>
  </si>
  <si>
    <t xml:space="preserve">MIDDELHERKENNING </t>
  </si>
  <si>
    <t>036000012T2300016</t>
  </si>
  <si>
    <t>MIDDELHERKENNING = 1 (Kinderopvang Toeslag)</t>
  </si>
  <si>
    <t>MIDDELHERKENNING = 2 (Huurtoeslag)</t>
  </si>
  <si>
    <t>MIDDELHERKENNING = 3 (Zorgtoeslag)</t>
  </si>
  <si>
    <t>MIDDELHERKENNING = 4 (Kindgebonden budget)</t>
  </si>
  <si>
    <t>MIDDELHERKENNING = 5 (Verzuimboete Toeslagen)</t>
  </si>
  <si>
    <t>MIDDELHERKENNING = 6 (Vergrijpboete Toeslagen)</t>
  </si>
  <si>
    <t>Pos 3 JAVO</t>
  </si>
  <si>
    <t xml:space="preserve">VOLGNOLIR </t>
  </si>
  <si>
    <t>036000012Z2100002</t>
  </si>
  <si>
    <t xml:space="preserve">VOLGNOEVN </t>
  </si>
  <si>
    <t>A-MIDDEL = Y (Aangifte MOA = Naheffingsaanslag Houderschapsbelasting )</t>
  </si>
  <si>
    <t>A-MIDDEL = Z én A-MIDHERK = 1 (Landinrichtingsrente) of 
2 (Verontreinigingsheffing Rijkswateren)</t>
  </si>
  <si>
    <t>Link</t>
  </si>
  <si>
    <t>Beschrijving middel</t>
  </si>
  <si>
    <t>Versie</t>
  </si>
  <si>
    <t>A-MIDDEL = A, B, F of L</t>
  </si>
  <si>
    <t>A-MIDDEL = H, N, W</t>
  </si>
  <si>
    <t>A-MIDDEL = M</t>
  </si>
  <si>
    <t>A-MIDDEL = Y</t>
  </si>
  <si>
    <t>A-MIDDEL =T</t>
  </si>
  <si>
    <t>A-MIDDEL = V</t>
  </si>
  <si>
    <t>A-MIDDEL = Z</t>
  </si>
  <si>
    <t>A-MIDDEL = A, B, F of L  (Loonbelasting en Omzetbelasting)</t>
  </si>
  <si>
    <t>036000012Z2300018</t>
  </si>
  <si>
    <t>A-MIDDEL = Z en MIDDELHERKENNING = 7 (Aangifte Eurovignet) = 8 (Naheffingsaanslag Eurovignet)</t>
  </si>
  <si>
    <t>Disclaimer</t>
  </si>
  <si>
    <t xml:space="preserve">Aangifte MOA: Houderschapsbelasting, A-MIDDEL = M </t>
  </si>
  <si>
    <t xml:space="preserve">Aangifte MOA: Naheffingsaanslag Houderschapsbelasting , A-MIDDEL = Y </t>
  </si>
  <si>
    <t>Toeslagen: A-MIDDEL =T</t>
  </si>
  <si>
    <t>Vennootschapsbelasting: A-MIDDEL = V</t>
  </si>
  <si>
    <t>Landinrichtingsrente, Verontreinigingsheffing Rijkswateren, Eurovignet: A-MIDDEL = Z</t>
  </si>
  <si>
    <t>Inkomsten belastingen: A-MIDDEL = H, N, of W (met A-MIDHERK = 4 of 5)</t>
  </si>
  <si>
    <t xml:space="preserve">Loonbelasting en Omzetbelasting: A-MIDDEL = A, B, F of L </t>
  </si>
  <si>
    <t>Pos 14, 15 voor de Loonaangifte Deze posities betreffen de tijdvak aanduiding: Indien tijdvak = Maand: van januari t/m december: 01 – 12 Indien tijdvak = Kwartaal: 1 e , 2e , 3e resp 4e kwartaal: 21, 22, 23, 24 (De Loonaangifte kent geen tussenkwartalen) Let op! De kwartaaltermijnen van de Loonaangifte komen per 1-1-2006 te vervallen. Indien tijdvak = halfjaaraanduiding De waarden zijn: 31 en 32 voor resp. het eerste en het tweede halfjaar. Indien tijdvak = Jaar: De waarde is: 40 
Bijzondere situatie Loonaangifte: eindejaar kan er sprake zijn van een “verrekeningsafdracht” waarbij eerdere geschatte afdrachten met een jaaraangifte verrekend worden. In dat geval is de tijdvakaanduiding: 60. 
NOTA BENE, vanaf 1-1-2006 komen er voor de Loonaangifte dertien 4 wekelijkse perioden bij. Met de volgende periodeaanduidingen: 71 t/m 83 voor resp. de eerste t/m de dertiende periode.</t>
  </si>
  <si>
    <t>Pos 14, 15 voor de OB Deze posities betreffen de tijdvak aanduiding: Indien tijdvak = Maand: van januari t/m december: 01 – 12 
Indien tijdvak = Kwartaal: Bij de OB is er sprake van zogenaamde “tussenkwartalen”, omdat een kwartaal bijvoorbeeld ook februari kan beginnen. De waarden zijn: 21, 22, 23, 24, 25, 26, 27, 28, 29, 30, 31, 32. waarbij: 21 staat voor het kwartaal wat in januari begint, 22 voor het kwartaal wat in februari begint, etc. 
Indien tijdvak = Jaar: De waarde is: 40</t>
  </si>
  <si>
    <t>802535860V460112</t>
  </si>
  <si>
    <t>Dit document is bedoeld als hulpmiddel voor het bepalen van het betalingskenmerk op basis van het aanslagnummer. De samenstelling en berekening van het betalingskenmerk voor de verschillende middelen zijn hierin stap voor stap uitgewerkt.
Hoewel dit document met grote zorg is opgesteld, kunnen aan de inhoud geen rechten worden ontleend. 
De gebruiker blijft zelf verantwoordelijk voor het correct toepassen en controleren van het betalingskenmerk.
Zie ook : https://www.belastingdienst.nl/wps/wcm/connect/nl/betalenenontvangen/content/hulpmiddel-zoekhulp-betalingskenmerk</t>
  </si>
  <si>
    <t>0, indien A-MIDDEL = A (naheffingsaanslag LB)
1, indien A-MIDDEL = B (aangifte OB)
5, indien A-MIDDEL = F (naheffingsaanslag OB)
6, indien A-MIDDEL = L (aangifte LB)</t>
  </si>
  <si>
    <t>indien A-MIDDEL = A (naheffingsaanslag LB)
indien A-MIDDEL = B (aangifte OB)
indien A-MIDDEL = F (naheffingsaanslag OB)
indien A-MIDDEL = L (aangifte LB)</t>
  </si>
  <si>
    <t>036000012B023270</t>
  </si>
  <si>
    <t>1.0 Initiële 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</si>
</sst>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6"/>
      <color rgb="FF000000"/>
      <name val="Segoe UI"/>
      <family val="2"/>
    </font>
    <font>
      <sz val="9.5"/>
      <color theme="1"/>
      <name val="Arial"/>
      <family val="2"/>
    </font>
    <font>
      <b/>
      <sz val="11"/>
      <color theme="1"/>
      <name val="Arial"/>
      <family val="2"/>
    </font>
    <font>
      <sz val="11"/>
      <color theme="1"/>
      <name val="Arial"/>
      <family val="2"/>
    </font>
    <font>
      <sz val="11"/>
      <color theme="0" tint="-0.499984740745262"/>
      <name val="Calibri"/>
      <family val="2"/>
      <scheme val="minor"/>
    </font>
    <font>
      <sz val="11"/>
      <name val="Calibri"/>
      <family val="2"/>
      <scheme val="minor"/>
    </font>
    <font>
      <b/>
      <sz val="11"/>
      <color theme="0" tint="-0.499984740745262"/>
      <name val="Calibri"/>
      <family val="2"/>
      <scheme val="minor"/>
    </font>
    <font>
      <sz val="9.5"/>
      <color theme="0" tint="-0.499984740745262"/>
      <name val="Arial"/>
      <family val="2"/>
    </font>
    <font>
      <u/>
      <sz val="11"/>
      <color theme="10"/>
      <name val="Calibri"/>
      <family val="2"/>
      <scheme val="minor"/>
    </font>
    <font>
      <b/>
      <sz val="20"/>
      <color theme="1"/>
      <name val="Calibri"/>
      <family val="2"/>
      <scheme val="minor"/>
    </font>
    <font>
      <sz val="2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38">
    <border>
      <left/>
      <right/>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auto="1"/>
      </left>
      <right/>
      <top/>
      <bottom/>
      <diagonal/>
    </border>
    <border>
      <left style="thick">
        <color theme="0" tint="-0.499984740745262"/>
      </left>
      <right style="thick">
        <color theme="0" tint="-0.499984740745262"/>
      </right>
      <top style="thick">
        <color theme="0" tint="-0.499984740745262"/>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bottom style="thick">
        <color theme="0" tint="-0.499984740745262"/>
      </bottom>
      <diagonal/>
    </border>
    <border>
      <left style="thick">
        <color theme="0" tint="-0.499984740745262"/>
      </left>
      <right/>
      <top/>
      <bottom/>
      <diagonal/>
    </border>
    <border>
      <left/>
      <right style="thick">
        <color auto="1"/>
      </right>
      <top/>
      <bottom/>
      <diagonal/>
    </border>
    <border>
      <left style="thick">
        <color auto="1"/>
      </left>
      <right style="thick">
        <color auto="1"/>
      </right>
      <top style="thick">
        <color auto="1"/>
      </top>
      <bottom style="thick">
        <color theme="1"/>
      </bottom>
      <diagonal/>
    </border>
    <border>
      <left/>
      <right/>
      <top style="thick">
        <color auto="1"/>
      </top>
      <bottom style="thick">
        <color theme="1"/>
      </bottom>
      <diagonal/>
    </border>
    <border>
      <left/>
      <right style="thick">
        <color theme="0" tint="-0.499984740745262"/>
      </right>
      <top style="thick">
        <color theme="0" tint="-0.499984740745262"/>
      </top>
      <bottom/>
      <diagonal/>
    </border>
    <border>
      <left style="thick">
        <color theme="1"/>
      </left>
      <right style="thick">
        <color theme="1"/>
      </right>
      <top style="thick">
        <color theme="1"/>
      </top>
      <bottom style="thick">
        <color theme="1"/>
      </bottom>
      <diagonal/>
    </border>
    <border>
      <left style="thick">
        <color theme="0" tint="-0.499984740745262"/>
      </left>
      <right style="thick">
        <color theme="0" tint="-0.499984740745262"/>
      </right>
      <top style="thick">
        <color theme="1"/>
      </top>
      <bottom/>
      <diagonal/>
    </border>
    <border>
      <left style="thick">
        <color theme="0" tint="-0.499984740745262"/>
      </left>
      <right style="thick">
        <color theme="1"/>
      </right>
      <top/>
      <bottom/>
      <diagonal/>
    </border>
    <border>
      <left style="thick">
        <color theme="0" tint="-0.499984740745262"/>
      </left>
      <right style="thick">
        <color theme="1"/>
      </right>
      <top/>
      <bottom style="thick">
        <color theme="0" tint="-0.499984740745262"/>
      </bottom>
      <diagonal/>
    </border>
    <border>
      <left style="thick">
        <color theme="0" tint="-0.499984740745262"/>
      </left>
      <right style="thick">
        <color theme="1"/>
      </right>
      <top style="thick">
        <color theme="1"/>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right/>
      <top style="thick">
        <color theme="0" tint="-0.499984740745262"/>
      </top>
      <bottom style="thick">
        <color theme="0" tint="-0.499984740745262"/>
      </bottom>
      <diagonal/>
    </border>
    <border>
      <left style="thick">
        <color theme="1"/>
      </left>
      <right/>
      <top style="thick">
        <color theme="1"/>
      </top>
      <bottom style="thick">
        <color theme="1"/>
      </bottom>
      <diagonal/>
    </border>
    <border>
      <left/>
      <right/>
      <top style="thick">
        <color theme="1"/>
      </top>
      <bottom style="thick">
        <color theme="1"/>
      </bottom>
      <diagonal/>
    </border>
    <border>
      <left style="thick">
        <color theme="0" tint="-0.499984740745262"/>
      </left>
      <right/>
      <top style="thick">
        <color theme="0" tint="-0.499984740745262"/>
      </top>
      <bottom style="thick">
        <color theme="1"/>
      </bottom>
      <diagonal/>
    </border>
    <border>
      <left/>
      <right style="thick">
        <color theme="0" tint="-0.499984740745262"/>
      </right>
      <top style="thick">
        <color theme="0" tint="-0.499984740745262"/>
      </top>
      <bottom style="thick">
        <color theme="1"/>
      </bottom>
      <diagonal/>
    </border>
    <border>
      <left style="thick">
        <color theme="0" tint="-0.499984740745262"/>
      </left>
      <right style="thick">
        <color theme="0" tint="-0.499984740745262"/>
      </right>
      <top style="thick">
        <color theme="0" tint="-0.499984740745262"/>
      </top>
      <bottom style="thick">
        <color auto="1"/>
      </bottom>
      <diagonal/>
    </border>
    <border>
      <left/>
      <right/>
      <top style="thick">
        <color theme="0" tint="-0.499984740745262"/>
      </top>
      <bottom style="thick">
        <color auto="1"/>
      </bottom>
      <diagonal/>
    </border>
    <border>
      <left/>
      <right style="thick">
        <color theme="0" tint="-0.499984740745262"/>
      </right>
      <top style="thick">
        <color theme="0" tint="-0.499984740745262"/>
      </top>
      <bottom style="thick">
        <color auto="1"/>
      </bottom>
      <diagonal/>
    </border>
    <border>
      <left style="thick">
        <color auto="1"/>
      </left>
      <right/>
      <top style="thick">
        <color auto="1"/>
      </top>
      <bottom style="thick">
        <color theme="1"/>
      </bottom>
      <diagonal/>
    </border>
    <border>
      <left/>
      <right style="thick">
        <color auto="1"/>
      </right>
      <top style="thick">
        <color auto="1"/>
      </top>
      <bottom style="thick">
        <color theme="1"/>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2">
    <xf numFmtId="0" fontId="0" fillId="0" borderId="0"/>
    <xf numFmtId="0" fontId="10" fillId="0" borderId="0" applyNumberFormat="0" applyFill="0" applyBorder="0" applyAlignment="0" applyProtection="0"/>
  </cellStyleXfs>
  <cellXfs count="70">
    <xf numFmtId="0" fontId="0" fillId="0" borderId="0" xfId="0"/>
    <xf numFmtId="0" fontId="7" fillId="2" borderId="15" xfId="0" applyFont="1" applyFill="1" applyBorder="1"/>
    <xf numFmtId="0" fontId="0" fillId="3" borderId="35" xfId="0" applyFont="1" applyFill="1" applyBorder="1"/>
    <xf numFmtId="0" fontId="0" fillId="3" borderId="14" xfId="0" applyFill="1" applyBorder="1"/>
    <xf numFmtId="0" fontId="0" fillId="3" borderId="37" xfId="0" applyFill="1" applyBorder="1"/>
    <xf numFmtId="0" fontId="0" fillId="3" borderId="35" xfId="0" applyFill="1" applyBorder="1" applyAlignment="1">
      <alignment wrapText="1"/>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0" fillId="3" borderId="4" xfId="0" applyFill="1" applyBorder="1"/>
    <xf numFmtId="0" fontId="0" fillId="3" borderId="0" xfId="0" applyFill="1"/>
    <xf numFmtId="0" fontId="10" fillId="3" borderId="9" xfId="1" quotePrefix="1" applyFill="1" applyBorder="1"/>
    <xf numFmtId="0" fontId="10" fillId="3" borderId="36" xfId="1" quotePrefix="1" applyFill="1" applyBorder="1"/>
    <xf numFmtId="0" fontId="1" fillId="3" borderId="0" xfId="0" applyFont="1" applyFill="1"/>
    <xf numFmtId="0" fontId="0" fillId="3" borderId="15" xfId="0" applyFill="1" applyBorder="1"/>
    <xf numFmtId="0" fontId="0" fillId="3" borderId="16" xfId="0" applyFill="1" applyBorder="1" applyProtection="1">
      <protection locked="0"/>
    </xf>
    <xf numFmtId="0" fontId="6" fillId="3" borderId="11" xfId="0" applyFont="1" applyFill="1" applyBorder="1"/>
    <xf numFmtId="0" fontId="6" fillId="3" borderId="0" xfId="0" applyFont="1" applyFill="1" applyBorder="1"/>
    <xf numFmtId="0" fontId="6" fillId="3" borderId="19" xfId="0" applyFont="1" applyFill="1" applyBorder="1"/>
    <xf numFmtId="3" fontId="2" fillId="3" borderId="0" xfId="0" applyNumberFormat="1" applyFont="1" applyFill="1"/>
    <xf numFmtId="0" fontId="0" fillId="3" borderId="0" xfId="0" quotePrefix="1" applyFill="1"/>
    <xf numFmtId="0" fontId="6" fillId="3" borderId="12" xfId="0" applyFont="1" applyFill="1" applyBorder="1"/>
    <xf numFmtId="0" fontId="6" fillId="3" borderId="13" xfId="0" applyFont="1" applyFill="1" applyBorder="1"/>
    <xf numFmtId="0" fontId="6" fillId="3" borderId="10" xfId="0" applyFont="1" applyFill="1" applyBorder="1" applyAlignment="1">
      <alignment horizontal="left" vertical="top"/>
    </xf>
    <xf numFmtId="0" fontId="6" fillId="3" borderId="10" xfId="0" applyFont="1" applyFill="1" applyBorder="1"/>
    <xf numFmtId="0" fontId="6" fillId="3" borderId="11" xfId="0" applyFont="1" applyFill="1" applyBorder="1" applyAlignment="1">
      <alignment horizontal="left" vertical="top"/>
    </xf>
    <xf numFmtId="0" fontId="6" fillId="3" borderId="12" xfId="0" applyFont="1" applyFill="1" applyBorder="1" applyAlignment="1">
      <alignment horizontal="left" vertical="top"/>
    </xf>
    <xf numFmtId="0" fontId="6" fillId="3" borderId="6" xfId="0" applyFont="1" applyFill="1" applyBorder="1"/>
    <xf numFmtId="0" fontId="6" fillId="3" borderId="25" xfId="0" applyFont="1" applyFill="1" applyBorder="1"/>
    <xf numFmtId="0" fontId="6" fillId="3" borderId="8" xfId="0" applyFont="1" applyFill="1" applyBorder="1"/>
    <xf numFmtId="0" fontId="6" fillId="3" borderId="30" xfId="0" applyFont="1" applyFill="1" applyBorder="1"/>
    <xf numFmtId="0" fontId="6" fillId="3" borderId="31" xfId="0" applyFont="1" applyFill="1" applyBorder="1"/>
    <xf numFmtId="0" fontId="8" fillId="3" borderId="32" xfId="0" applyFont="1" applyFill="1" applyBorder="1"/>
    <xf numFmtId="0" fontId="8" fillId="3" borderId="17" xfId="0" applyFont="1" applyFill="1" applyBorder="1"/>
    <xf numFmtId="0" fontId="1" fillId="3" borderId="15" xfId="0" applyFont="1" applyFill="1" applyBorder="1"/>
    <xf numFmtId="0" fontId="1" fillId="3" borderId="33" xfId="0" applyFont="1" applyFill="1" applyBorder="1"/>
    <xf numFmtId="0" fontId="1" fillId="3" borderId="34" xfId="0" applyFont="1" applyFill="1" applyBorder="1"/>
    <xf numFmtId="0" fontId="4" fillId="3" borderId="0" xfId="0" applyFont="1" applyFill="1" applyAlignment="1">
      <alignment vertical="center"/>
    </xf>
    <xf numFmtId="0" fontId="6" fillId="3" borderId="23" xfId="0" applyFont="1" applyFill="1" applyBorder="1"/>
    <xf numFmtId="0" fontId="9" fillId="3" borderId="11" xfId="0" applyFont="1" applyFill="1" applyBorder="1"/>
    <xf numFmtId="0" fontId="9" fillId="3" borderId="12" xfId="0" applyFont="1" applyFill="1" applyBorder="1"/>
    <xf numFmtId="0" fontId="6" fillId="3" borderId="24" xfId="0" applyFont="1" applyFill="1" applyBorder="1"/>
    <xf numFmtId="0" fontId="6" fillId="3" borderId="17" xfId="0" applyFont="1" applyFill="1" applyBorder="1"/>
    <xf numFmtId="3" fontId="0" fillId="3" borderId="0" xfId="0" quotePrefix="1" applyNumberFormat="1" applyFill="1"/>
    <xf numFmtId="0" fontId="0" fillId="3" borderId="12" xfId="0" applyFill="1" applyBorder="1" applyAlignment="1">
      <alignment horizontal="left" vertical="top"/>
    </xf>
    <xf numFmtId="0" fontId="0" fillId="3" borderId="12" xfId="0" applyFill="1" applyBorder="1"/>
    <xf numFmtId="0" fontId="3" fillId="3" borderId="0" xfId="0" applyFont="1" applyFill="1"/>
    <xf numFmtId="0" fontId="0" fillId="3" borderId="0" xfId="0" applyFill="1" applyAlignment="1">
      <alignment horizontal="left" vertical="top"/>
    </xf>
    <xf numFmtId="0" fontId="5" fillId="3" borderId="0" xfId="0" applyFont="1" applyFill="1" applyAlignment="1">
      <alignment vertical="center"/>
    </xf>
    <xf numFmtId="0" fontId="6" fillId="3" borderId="22" xfId="0" applyFont="1" applyFill="1" applyBorder="1"/>
    <xf numFmtId="0" fontId="6" fillId="3" borderId="20" xfId="0" applyFont="1" applyFill="1" applyBorder="1"/>
    <xf numFmtId="0" fontId="6" fillId="3" borderId="21" xfId="0" applyFont="1" applyFill="1" applyBorder="1"/>
    <xf numFmtId="0" fontId="6" fillId="3" borderId="7" xfId="0" applyFont="1" applyFill="1" applyBorder="1"/>
    <xf numFmtId="0" fontId="6" fillId="3" borderId="28" xfId="0" applyFont="1" applyFill="1" applyBorder="1"/>
    <xf numFmtId="0" fontId="8" fillId="3" borderId="29" xfId="0" applyFont="1" applyFill="1" applyBorder="1"/>
    <xf numFmtId="0" fontId="8" fillId="3" borderId="10" xfId="0" applyFont="1" applyFill="1" applyBorder="1"/>
    <xf numFmtId="0" fontId="1" fillId="3" borderId="26" xfId="0" applyFont="1" applyFill="1" applyBorder="1"/>
    <xf numFmtId="0" fontId="1" fillId="3" borderId="27" xfId="0" applyFont="1" applyFill="1" applyBorder="1"/>
    <xf numFmtId="0" fontId="1" fillId="3" borderId="18" xfId="0" applyFont="1" applyFill="1" applyBorder="1"/>
    <xf numFmtId="0" fontId="0" fillId="3" borderId="27" xfId="0" applyFill="1" applyBorder="1"/>
    <xf numFmtId="0" fontId="11" fillId="2" borderId="1" xfId="0" applyFont="1" applyFill="1" applyBorder="1"/>
    <xf numFmtId="0" fontId="11" fillId="2" borderId="2" xfId="0" applyFont="1" applyFill="1" applyBorder="1"/>
    <xf numFmtId="0" fontId="12" fillId="3" borderId="5" xfId="0" applyFont="1" applyFill="1" applyBorder="1"/>
    <xf numFmtId="0" fontId="11" fillId="3" borderId="3" xfId="0" applyFont="1" applyFill="1" applyBorder="1" applyAlignment="1">
      <alignment horizontal="left" vertical="top"/>
    </xf>
    <xf numFmtId="0" fontId="11" fillId="3" borderId="3" xfId="0" applyFont="1" applyFill="1" applyBorder="1"/>
    <xf numFmtId="0" fontId="13" fillId="0" borderId="0" xfId="0" applyFont="1" applyAlignment="1">
      <alignment horizontal="left" vertical="top" wrapText="1"/>
    </xf>
    <xf numFmtId="0" fontId="6" fillId="3" borderId="0" xfId="0" applyFont="1" applyFill="1" applyBorder="1" applyAlignment="1">
      <alignment horizontal="left" vertical="top"/>
    </xf>
    <xf numFmtId="0" fontId="6" fillId="3" borderId="23" xfId="0" applyFont="1" applyFill="1" applyBorder="1" applyAlignment="1">
      <alignment horizontal="left" vertical="top"/>
    </xf>
    <xf numFmtId="0" fontId="0" fillId="3" borderId="15" xfId="0" applyFill="1" applyBorder="1" applyProtection="1">
      <protection locked="0"/>
    </xf>
    <xf numFmtId="0" fontId="3" fillId="0" borderId="1" xfId="0" applyFont="1" applyBorder="1" applyProtection="1">
      <protection locked="0"/>
    </xf>
  </cellXfs>
  <cellStyles count="2">
    <cellStyle name="Hyperlink" xfId="1" builtinId="8"/>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32E73-BA83-4559-8723-D641F0859165}">
  <dimension ref="A1:X14"/>
  <sheetViews>
    <sheetView tabSelected="1" zoomScaleNormal="100" workbookViewId="0">
      <selection activeCell="L4" sqref="L4"/>
    </sheetView>
  </sheetViews>
  <sheetFormatPr defaultRowHeight="15" x14ac:dyDescent="0.25"/>
  <cols>
    <col min="1" max="1" width="8.85546875" style="10"/>
    <col min="2" max="2" width="26.85546875" style="10" customWidth="1"/>
    <col min="3" max="3" width="94.28515625" style="10" bestFit="1" customWidth="1"/>
    <col min="4" max="24" width="8.85546875" style="10"/>
  </cols>
  <sheetData>
    <row r="1" spans="2:3" ht="15.75" thickBot="1" x14ac:dyDescent="0.3"/>
    <row r="2" spans="2:3" ht="27" thickTop="1" x14ac:dyDescent="0.4">
      <c r="B2" s="64" t="s">
        <v>56</v>
      </c>
      <c r="C2" s="2" t="s">
        <v>82</v>
      </c>
    </row>
    <row r="3" spans="2:3" ht="27" thickBot="1" x14ac:dyDescent="0.45">
      <c r="B3" s="62"/>
      <c r="C3" s="4"/>
    </row>
    <row r="4" spans="2:3" ht="180.75" thickTop="1" x14ac:dyDescent="0.25">
      <c r="B4" s="63" t="s">
        <v>67</v>
      </c>
      <c r="C4" s="5" t="s">
        <v>78</v>
      </c>
    </row>
    <row r="5" spans="2:3" ht="15.75" thickBot="1" x14ac:dyDescent="0.3">
      <c r="B5" s="9"/>
      <c r="C5" s="3"/>
    </row>
    <row r="6" spans="2:3" ht="27.75" thickTop="1" thickBot="1" x14ac:dyDescent="0.45">
      <c r="B6" s="60" t="s">
        <v>54</v>
      </c>
      <c r="C6" s="61" t="s">
        <v>55</v>
      </c>
    </row>
    <row r="7" spans="2:3" ht="15.75" thickTop="1" x14ac:dyDescent="0.25">
      <c r="B7" s="11" t="s">
        <v>57</v>
      </c>
      <c r="C7" s="6" t="s">
        <v>74</v>
      </c>
    </row>
    <row r="8" spans="2:3" x14ac:dyDescent="0.25">
      <c r="B8" s="11" t="s">
        <v>58</v>
      </c>
      <c r="C8" s="7" t="s">
        <v>73</v>
      </c>
    </row>
    <row r="9" spans="2:3" x14ac:dyDescent="0.25">
      <c r="B9" s="11" t="s">
        <v>59</v>
      </c>
      <c r="C9" s="7" t="s">
        <v>68</v>
      </c>
    </row>
    <row r="10" spans="2:3" x14ac:dyDescent="0.25">
      <c r="B10" s="11" t="s">
        <v>60</v>
      </c>
      <c r="C10" s="7" t="s">
        <v>69</v>
      </c>
    </row>
    <row r="11" spans="2:3" x14ac:dyDescent="0.25">
      <c r="B11" s="11" t="s">
        <v>61</v>
      </c>
      <c r="C11" s="7" t="s">
        <v>70</v>
      </c>
    </row>
    <row r="12" spans="2:3" x14ac:dyDescent="0.25">
      <c r="B12" s="11" t="s">
        <v>62</v>
      </c>
      <c r="C12" s="7" t="s">
        <v>71</v>
      </c>
    </row>
    <row r="13" spans="2:3" ht="15.75" thickBot="1" x14ac:dyDescent="0.3">
      <c r="B13" s="12" t="s">
        <v>63</v>
      </c>
      <c r="C13" s="8" t="s">
        <v>72</v>
      </c>
    </row>
    <row r="14" spans="2:3" ht="15.75" thickTop="1" x14ac:dyDescent="0.25"/>
  </sheetData>
  <sheetProtection algorithmName="SHA-512" hashValue="1d/3HsNednCFEPuGhEyrqwf69oUIB3L8sDHdx03GkpYZHFT8zuN1sBLkz2UgrsFjXwlHGOUGc8sOTjOpgXD1Lw==" saltValue="UB6TsScVDHhiWwAu/yZhsw==" spinCount="100000" sheet="1" objects="1" scenarios="1"/>
  <hyperlinks>
    <hyperlink ref="B7" location="'A-MIDDEL = A, B, F of L '!A1" display="A-MIDDEL = A, B, F of L" xr:uid="{0A8B4714-646D-49ED-970E-922A70AEAFC3}"/>
    <hyperlink ref="B8" location="'A-MIDDEL = H, N, W '!A1" display="A-MIDDEL = H, N, W" xr:uid="{DF9BBA20-DBBD-4EE1-B450-956AC3431FF1}"/>
    <hyperlink ref="B9" location="'A-MIDDEL = M'!A1" display="A-MIDDEL = M" xr:uid="{E1BE2F24-6370-4895-AF82-E94C052C9AA8}"/>
    <hyperlink ref="B10" location="'A-MIDDEL = Y'!A1" display="A-MIDDEL = Y" xr:uid="{9BFCAF42-1034-43DC-A2DA-D6BFECB89CFE}"/>
    <hyperlink ref="B11" location="'A-MIDDEL =T '!A1" display="A-MIDDEL =T" xr:uid="{3E465899-C465-4C68-8683-A2F8D016FD7F}"/>
    <hyperlink ref="B12" location="'A-MIDDEL = V '!A1" display="A-MIDDEL = V" xr:uid="{723234F3-2CAA-4395-9DCC-5264661D97F2}"/>
    <hyperlink ref="B13" location="'A-MIDDEL = Z'!A1" display="A-MIDDEL = Z" xr:uid="{4F907541-D9CE-4403-BCE3-7450A1D160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4"/>
  <sheetViews>
    <sheetView zoomScaleNormal="100" workbookViewId="0">
      <selection activeCell="E16" sqref="E16"/>
    </sheetView>
  </sheetViews>
  <sheetFormatPr defaultRowHeight="15" x14ac:dyDescent="0.25"/>
  <cols>
    <col min="1" max="1" width="4.140625" style="10" bestFit="1" customWidth="1"/>
    <col min="2" max="2" width="25.28515625" style="10" bestFit="1" customWidth="1"/>
    <col min="3" max="4" width="22" style="10" bestFit="1" customWidth="1"/>
    <col min="5" max="5" width="8.85546875" style="10"/>
    <col min="6" max="6" width="18.140625" style="10" bestFit="1" customWidth="1"/>
    <col min="7" max="7" width="84.28515625" style="10" customWidth="1"/>
    <col min="8" max="8" width="108.85546875" style="10" customWidth="1"/>
    <col min="9" max="29" width="8.85546875" style="10"/>
  </cols>
  <sheetData>
    <row r="1" spans="1:8" x14ac:dyDescent="0.25">
      <c r="C1" s="37" t="s">
        <v>64</v>
      </c>
    </row>
    <row r="2" spans="1:8" ht="15.75" thickBot="1" x14ac:dyDescent="0.3">
      <c r="A2" s="13" t="s">
        <v>0</v>
      </c>
      <c r="B2" s="13" t="s">
        <v>1</v>
      </c>
      <c r="C2" s="13" t="s">
        <v>38</v>
      </c>
      <c r="D2" s="13" t="s">
        <v>16</v>
      </c>
    </row>
    <row r="3" spans="1:8" ht="16.5" thickTop="1" thickBot="1" x14ac:dyDescent="0.3">
      <c r="A3" s="14">
        <v>1</v>
      </c>
      <c r="B3" s="14" t="s">
        <v>3</v>
      </c>
      <c r="C3" s="15" t="s">
        <v>81</v>
      </c>
      <c r="D3" s="1" t="str">
        <f>D33</f>
        <v>0036000011302270</v>
      </c>
    </row>
    <row r="4" spans="1:8" ht="15.75" thickTop="1" x14ac:dyDescent="0.25">
      <c r="A4" s="16">
        <v>2</v>
      </c>
      <c r="B4" s="17" t="s">
        <v>4</v>
      </c>
      <c r="C4" s="16"/>
      <c r="D4" s="18" t="str">
        <f>SUBSTITUTE(SUBSTITUTE(C3,".","")," ","")</f>
        <v>036000012B023270</v>
      </c>
    </row>
    <row r="5" spans="1:8" x14ac:dyDescent="0.25">
      <c r="A5" s="16">
        <v>3</v>
      </c>
      <c r="B5" s="17" t="s">
        <v>5</v>
      </c>
      <c r="C5" s="16"/>
      <c r="D5" s="16" t="str">
        <f>MID(D4,1,8)</f>
        <v>03600001</v>
      </c>
    </row>
    <row r="6" spans="1:8" ht="45" x14ac:dyDescent="0.25">
      <c r="A6" s="16">
        <v>4</v>
      </c>
      <c r="B6" s="17" t="s">
        <v>6</v>
      </c>
      <c r="C6" s="16"/>
      <c r="D6" s="25" t="str">
        <f>MID(D4,10,1)</f>
        <v>B</v>
      </c>
      <c r="G6" s="65" t="s">
        <v>80</v>
      </c>
    </row>
    <row r="7" spans="1:8" x14ac:dyDescent="0.25">
      <c r="A7" s="16">
        <v>5</v>
      </c>
      <c r="B7" s="17" t="s">
        <v>7</v>
      </c>
      <c r="C7" s="16"/>
      <c r="D7" s="16" t="str">
        <f>MID(D4,11,7)</f>
        <v>023270</v>
      </c>
      <c r="F7" s="19"/>
      <c r="G7" s="20"/>
    </row>
    <row r="8" spans="1:8" x14ac:dyDescent="0.25">
      <c r="A8" s="16">
        <v>6</v>
      </c>
      <c r="B8" s="17" t="s">
        <v>8</v>
      </c>
      <c r="C8" s="16"/>
      <c r="D8" s="16" t="str">
        <f>LEFT(D7,2)</f>
        <v>02</v>
      </c>
    </row>
    <row r="9" spans="1:8" x14ac:dyDescent="0.25">
      <c r="A9" s="16">
        <v>7</v>
      </c>
      <c r="B9" s="17" t="s">
        <v>9</v>
      </c>
      <c r="C9" s="16"/>
      <c r="D9" s="16" t="str">
        <f>MID(D7,3,1)</f>
        <v>3</v>
      </c>
    </row>
    <row r="10" spans="1:8" ht="112.5" x14ac:dyDescent="0.25">
      <c r="A10" s="25">
        <v>8</v>
      </c>
      <c r="B10" s="66" t="s">
        <v>10</v>
      </c>
      <c r="C10" s="25"/>
      <c r="D10" s="25" t="str">
        <f>MID(D7,4,2)</f>
        <v>27</v>
      </c>
      <c r="G10" s="65" t="s">
        <v>76</v>
      </c>
      <c r="H10" s="65" t="s">
        <v>75</v>
      </c>
    </row>
    <row r="11" spans="1:8" x14ac:dyDescent="0.25">
      <c r="A11" s="25">
        <v>9</v>
      </c>
      <c r="B11" s="66" t="s">
        <v>11</v>
      </c>
      <c r="C11" s="25"/>
      <c r="D11" s="16" t="str">
        <f>MID(D7,6,1)</f>
        <v>0</v>
      </c>
    </row>
    <row r="12" spans="1:8" ht="45" x14ac:dyDescent="0.25">
      <c r="A12" s="25">
        <v>10</v>
      </c>
      <c r="B12" s="66" t="s">
        <v>12</v>
      </c>
      <c r="C12" s="25"/>
      <c r="D12" s="25">
        <f>IF(D6="A",0,IF(D6="B",1,IF(D6="F",5,IF(D6="L",6,""))))</f>
        <v>1</v>
      </c>
      <c r="G12" s="65" t="s">
        <v>79</v>
      </c>
    </row>
    <row r="13" spans="1:8" ht="15.75" thickBot="1" x14ac:dyDescent="0.3">
      <c r="A13" s="26">
        <v>11</v>
      </c>
      <c r="B13" s="66" t="s">
        <v>17</v>
      </c>
      <c r="C13" s="26"/>
      <c r="D13" s="21" t="str">
        <f>D5&amp;D12&amp;D9&amp;D8&amp;D10&amp;D11</f>
        <v>036000011302270</v>
      </c>
      <c r="F13" s="19"/>
    </row>
    <row r="14" spans="1:8" ht="15.75" thickTop="1" x14ac:dyDescent="0.25">
      <c r="A14" s="22">
        <v>12</v>
      </c>
      <c r="B14" s="23">
        <v>2</v>
      </c>
      <c r="C14" s="24" t="str">
        <f>MID(D13,LEN(D13)-0,1)</f>
        <v>0</v>
      </c>
      <c r="D14" s="24">
        <f>C14*B14</f>
        <v>0</v>
      </c>
    </row>
    <row r="15" spans="1:8" x14ac:dyDescent="0.25">
      <c r="A15" s="22">
        <v>13</v>
      </c>
      <c r="B15" s="25">
        <v>4</v>
      </c>
      <c r="C15" s="16" t="str">
        <f>MID(D13,LEN(D13)-1,1)</f>
        <v>7</v>
      </c>
      <c r="D15" s="16">
        <f>C15*B15</f>
        <v>28</v>
      </c>
    </row>
    <row r="16" spans="1:8" x14ac:dyDescent="0.25">
      <c r="A16" s="22">
        <v>14</v>
      </c>
      <c r="B16" s="25">
        <v>8</v>
      </c>
      <c r="C16" s="16" t="str">
        <f>MID(D13,LEN(D13)-2,1)</f>
        <v>2</v>
      </c>
      <c r="D16" s="16">
        <f t="shared" ref="D16:D28" si="0">C16*B16</f>
        <v>16</v>
      </c>
    </row>
    <row r="17" spans="1:4" x14ac:dyDescent="0.25">
      <c r="A17" s="22">
        <v>15</v>
      </c>
      <c r="B17" s="25">
        <v>5</v>
      </c>
      <c r="C17" s="16" t="str">
        <f>MID(D13,LEN(D13)-3,1)</f>
        <v>2</v>
      </c>
      <c r="D17" s="16">
        <f t="shared" si="0"/>
        <v>10</v>
      </c>
    </row>
    <row r="18" spans="1:4" x14ac:dyDescent="0.25">
      <c r="A18" s="22">
        <v>16</v>
      </c>
      <c r="B18" s="25">
        <v>10</v>
      </c>
      <c r="C18" s="16" t="str">
        <f>MID(D13,LEN(D13)-4,1)</f>
        <v>0</v>
      </c>
      <c r="D18" s="16">
        <f t="shared" si="0"/>
        <v>0</v>
      </c>
    </row>
    <row r="19" spans="1:4" x14ac:dyDescent="0.25">
      <c r="A19" s="22">
        <v>17</v>
      </c>
      <c r="B19" s="25">
        <v>9</v>
      </c>
      <c r="C19" s="16" t="str">
        <f>MID(D13,LEN(D13)-5,1)</f>
        <v>3</v>
      </c>
      <c r="D19" s="16">
        <f t="shared" si="0"/>
        <v>27</v>
      </c>
    </row>
    <row r="20" spans="1:4" x14ac:dyDescent="0.25">
      <c r="A20" s="22">
        <v>18</v>
      </c>
      <c r="B20" s="25">
        <v>7</v>
      </c>
      <c r="C20" s="16" t="str">
        <f>MID(D13,LEN(D13)-6,1)</f>
        <v>1</v>
      </c>
      <c r="D20" s="16">
        <f t="shared" si="0"/>
        <v>7</v>
      </c>
    </row>
    <row r="21" spans="1:4" x14ac:dyDescent="0.25">
      <c r="A21" s="22">
        <v>19</v>
      </c>
      <c r="B21" s="25">
        <v>3</v>
      </c>
      <c r="C21" s="16" t="str">
        <f>MID(D13,LEN(D13)-7,1)</f>
        <v>1</v>
      </c>
      <c r="D21" s="16">
        <f t="shared" si="0"/>
        <v>3</v>
      </c>
    </row>
    <row r="22" spans="1:4" x14ac:dyDescent="0.25">
      <c r="A22" s="22">
        <v>20</v>
      </c>
      <c r="B22" s="25">
        <v>6</v>
      </c>
      <c r="C22" s="16" t="str">
        <f>MID(D13,LEN(D13)-8,1)</f>
        <v>0</v>
      </c>
      <c r="D22" s="16">
        <f t="shared" si="0"/>
        <v>0</v>
      </c>
    </row>
    <row r="23" spans="1:4" x14ac:dyDescent="0.25">
      <c r="A23" s="22">
        <v>21</v>
      </c>
      <c r="B23" s="25">
        <v>1</v>
      </c>
      <c r="C23" s="16" t="str">
        <f>MID(D13,LEN(D13)-9,1)</f>
        <v>0</v>
      </c>
      <c r="D23" s="16">
        <f t="shared" si="0"/>
        <v>0</v>
      </c>
    </row>
    <row r="24" spans="1:4" x14ac:dyDescent="0.25">
      <c r="A24" s="22">
        <v>22</v>
      </c>
      <c r="B24" s="25">
        <v>2</v>
      </c>
      <c r="C24" s="16" t="str">
        <f>MID(D13,LEN(D13)-10,1)</f>
        <v>0</v>
      </c>
      <c r="D24" s="16">
        <f t="shared" si="0"/>
        <v>0</v>
      </c>
    </row>
    <row r="25" spans="1:4" x14ac:dyDescent="0.25">
      <c r="A25" s="22">
        <v>23</v>
      </c>
      <c r="B25" s="25">
        <v>4</v>
      </c>
      <c r="C25" s="16" t="str">
        <f>MID(D13,LEN(D13)-11,1)</f>
        <v>0</v>
      </c>
      <c r="D25" s="16">
        <f t="shared" si="0"/>
        <v>0</v>
      </c>
    </row>
    <row r="26" spans="1:4" x14ac:dyDescent="0.25">
      <c r="A26" s="22">
        <v>24</v>
      </c>
      <c r="B26" s="25">
        <v>8</v>
      </c>
      <c r="C26" s="16" t="str">
        <f>MID(D13,LEN(D13)-12,1)</f>
        <v>6</v>
      </c>
      <c r="D26" s="16">
        <f t="shared" si="0"/>
        <v>48</v>
      </c>
    </row>
    <row r="27" spans="1:4" x14ac:dyDescent="0.25">
      <c r="A27" s="22">
        <v>25</v>
      </c>
      <c r="B27" s="25">
        <v>5</v>
      </c>
      <c r="C27" s="16" t="str">
        <f>MID(D13,LEN(D13)-13,1)</f>
        <v>3</v>
      </c>
      <c r="D27" s="16">
        <f t="shared" si="0"/>
        <v>15</v>
      </c>
    </row>
    <row r="28" spans="1:4" x14ac:dyDescent="0.25">
      <c r="A28" s="22">
        <v>26</v>
      </c>
      <c r="B28" s="25">
        <v>10</v>
      </c>
      <c r="C28" s="16" t="str">
        <f>MID(D13,LEN(D13)-14,1)</f>
        <v>0</v>
      </c>
      <c r="D28" s="16">
        <f t="shared" si="0"/>
        <v>0</v>
      </c>
    </row>
    <row r="29" spans="1:4" ht="15.75" thickBot="1" x14ac:dyDescent="0.3">
      <c r="A29" s="22"/>
      <c r="B29" s="26"/>
      <c r="C29" s="21"/>
      <c r="D29" s="21"/>
    </row>
    <row r="30" spans="1:4" ht="16.5" thickTop="1" thickBot="1" x14ac:dyDescent="0.3">
      <c r="A30" s="27">
        <v>27</v>
      </c>
      <c r="B30" s="28" t="s">
        <v>13</v>
      </c>
      <c r="C30" s="29"/>
      <c r="D30" s="29">
        <f>SUM(D14:D29)</f>
        <v>154</v>
      </c>
    </row>
    <row r="31" spans="1:4" ht="16.5" thickTop="1" thickBot="1" x14ac:dyDescent="0.3">
      <c r="A31" s="27">
        <v>28</v>
      </c>
      <c r="B31" s="28" t="s">
        <v>14</v>
      </c>
      <c r="C31" s="29"/>
      <c r="D31" s="29">
        <f>MOD(D30,11)</f>
        <v>0</v>
      </c>
    </row>
    <row r="32" spans="1:4" ht="16.5" thickTop="1" thickBot="1" x14ac:dyDescent="0.3">
      <c r="A32" s="30">
        <v>29</v>
      </c>
      <c r="B32" s="31" t="s">
        <v>15</v>
      </c>
      <c r="C32" s="32"/>
      <c r="D32" s="33">
        <f>IF(11-D31=10,1,IF(11-D31=11,0,11-MOD(D30,11)))</f>
        <v>0</v>
      </c>
    </row>
    <row r="33" spans="1:4" ht="16.5" thickTop="1" thickBot="1" x14ac:dyDescent="0.3">
      <c r="A33" s="34">
        <v>30</v>
      </c>
      <c r="B33" s="35" t="s">
        <v>16</v>
      </c>
      <c r="C33" s="36"/>
      <c r="D33" s="34" t="str">
        <f>D32&amp;D13</f>
        <v>0036000011302270</v>
      </c>
    </row>
    <row r="34" spans="1:4" ht="15.75" thickTop="1" x14ac:dyDescent="0.25"/>
  </sheetData>
  <sheetProtection algorithmName="SHA-512" hashValue="MoE7EpuJZxTDNl2ZhNsWfXK99HTRp0HHvKAdmeuddZznmx2R0Cb5oj5IuL3p4/yjd68Cbm6GR5rQYRkUusqSmQ==" saltValue="yrYkEekLMmoKVJQFwxGKTw==" spinCount="100000" sheet="1" objects="1" scenarios="1"/>
  <protectedRanges>
    <protectedRange algorithmName="SHA-512" hashValue="JsVv0oCmf6GwFEix7zm8bL/pFsS62Sc7mKW4ugO5FDK58zNQvT66PWHna6c6mFiUtU/O20SQlM4ZpWD+Iq1XZg==" saltValue="CGkkSrcmiWvp6dAXV1F2Bw==" spinCount="100000" sqref="A4:D5 D3 A14:D33 A6:C13" name="AMiddel"/>
    <protectedRange algorithmName="SHA-512" hashValue="JsVv0oCmf6GwFEix7zm8bL/pFsS62Sc7mKW4ugO5FDK58zNQvT66PWHna6c6mFiUtU/O20SQlM4ZpWD+Iq1XZg==" saltValue="CGkkSrcmiWvp6dAXV1F2Bw==" spinCount="100000" sqref="D6:D13" name="AMiddel_1"/>
  </protectedRange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5DF6-AA4E-4206-B11D-CAFEDE5BC103}">
  <dimension ref="A1:AC34"/>
  <sheetViews>
    <sheetView zoomScaleNormal="100" workbookViewId="0"/>
  </sheetViews>
  <sheetFormatPr defaultRowHeight="15" x14ac:dyDescent="0.25"/>
  <cols>
    <col min="1" max="1" width="4.140625" style="10" bestFit="1" customWidth="1"/>
    <col min="2" max="2" width="25.28515625" style="10" bestFit="1" customWidth="1"/>
    <col min="3" max="4" width="22" style="10" bestFit="1" customWidth="1"/>
    <col min="5" max="5" width="8.85546875" style="10"/>
    <col min="6" max="6" width="18.140625" style="10" bestFit="1" customWidth="1"/>
    <col min="7" max="7" width="8.85546875" style="10"/>
    <col min="8" max="8" width="24.42578125" style="10" customWidth="1"/>
    <col min="9" max="9" width="18.5703125" style="10" bestFit="1" customWidth="1"/>
    <col min="10" max="10" width="19" style="10" customWidth="1"/>
    <col min="11" max="29" width="8.85546875" style="10"/>
  </cols>
  <sheetData>
    <row r="1" spans="1:12" x14ac:dyDescent="0.25">
      <c r="C1" s="37" t="s">
        <v>26</v>
      </c>
      <c r="H1" s="37" t="s">
        <v>27</v>
      </c>
    </row>
    <row r="2" spans="1:12" ht="15.75" thickBot="1" x14ac:dyDescent="0.3">
      <c r="A2" s="13" t="s">
        <v>0</v>
      </c>
      <c r="B2" s="13"/>
      <c r="C2" s="13" t="s">
        <v>38</v>
      </c>
      <c r="D2" s="13" t="s">
        <v>16</v>
      </c>
      <c r="G2" s="13" t="s">
        <v>0</v>
      </c>
      <c r="H2" s="13"/>
      <c r="I2" s="13"/>
      <c r="J2" s="13" t="s">
        <v>2</v>
      </c>
    </row>
    <row r="3" spans="1:12" ht="16.5" thickTop="1" thickBot="1" x14ac:dyDescent="0.3">
      <c r="A3" s="14">
        <v>1</v>
      </c>
      <c r="B3" s="14" t="s">
        <v>3</v>
      </c>
      <c r="C3" s="15" t="s">
        <v>29</v>
      </c>
      <c r="D3" s="1" t="str">
        <f>D33</f>
        <v>4036000017000001</v>
      </c>
      <c r="G3" s="14">
        <v>1</v>
      </c>
      <c r="H3" s="14" t="s">
        <v>3</v>
      </c>
      <c r="I3" s="15" t="s">
        <v>30</v>
      </c>
      <c r="J3" s="1" t="str">
        <f>J33</f>
        <v>9036000017520034</v>
      </c>
    </row>
    <row r="4" spans="1:12" ht="15.75" thickTop="1" x14ac:dyDescent="0.25">
      <c r="A4" s="16">
        <v>2</v>
      </c>
      <c r="B4" s="16" t="s">
        <v>4</v>
      </c>
      <c r="C4" s="16"/>
      <c r="D4" s="38" t="str">
        <f>SUBSTITUTE(SUBSTITUTE(C3,".","")," ","")</f>
        <v>036000012H2000010</v>
      </c>
      <c r="G4" s="18">
        <v>2</v>
      </c>
      <c r="H4" s="18" t="s">
        <v>4</v>
      </c>
      <c r="I4" s="18"/>
      <c r="J4" s="49" t="str">
        <f>SUBSTITUTE(SUBSTITUTE(I3,".","")," ","")</f>
        <v>036000012W2200034</v>
      </c>
    </row>
    <row r="5" spans="1:12" x14ac:dyDescent="0.25">
      <c r="A5" s="16">
        <v>3</v>
      </c>
      <c r="B5" s="16" t="s">
        <v>5</v>
      </c>
      <c r="C5" s="16"/>
      <c r="D5" s="38" t="str">
        <f>MID(D4,1,8)</f>
        <v>03600001</v>
      </c>
      <c r="G5" s="16">
        <v>3</v>
      </c>
      <c r="H5" s="16" t="s">
        <v>5</v>
      </c>
      <c r="I5" s="16"/>
      <c r="J5" s="50" t="str">
        <f>MID(J4,1,8)</f>
        <v>03600001</v>
      </c>
    </row>
    <row r="6" spans="1:12" x14ac:dyDescent="0.25">
      <c r="A6" s="16">
        <v>4</v>
      </c>
      <c r="B6" s="16" t="s">
        <v>6</v>
      </c>
      <c r="C6" s="16"/>
      <c r="D6" s="38" t="str">
        <f>MID(D4,10,1)</f>
        <v>H</v>
      </c>
      <c r="G6" s="16">
        <v>4</v>
      </c>
      <c r="H6" s="16" t="s">
        <v>6</v>
      </c>
      <c r="I6" s="16"/>
      <c r="J6" s="50" t="str">
        <f>MID(J4,10,1)</f>
        <v>W</v>
      </c>
    </row>
    <row r="7" spans="1:12" x14ac:dyDescent="0.25">
      <c r="A7" s="16">
        <v>5</v>
      </c>
      <c r="B7" s="16" t="s">
        <v>7</v>
      </c>
      <c r="C7" s="16"/>
      <c r="D7" s="38" t="str">
        <f>MID(D4,11,7)</f>
        <v>2000010</v>
      </c>
      <c r="F7" s="19"/>
      <c r="G7" s="16">
        <v>5</v>
      </c>
      <c r="H7" s="16" t="s">
        <v>7</v>
      </c>
      <c r="I7" s="16"/>
      <c r="J7" s="50" t="str">
        <f>MID(J4,11,7)</f>
        <v>2200034</v>
      </c>
    </row>
    <row r="8" spans="1:12" x14ac:dyDescent="0.25">
      <c r="A8" s="16">
        <v>6</v>
      </c>
      <c r="B8" s="39" t="s">
        <v>23</v>
      </c>
      <c r="C8" s="16"/>
      <c r="D8" s="38" t="str">
        <f>MID(D7,2,1)</f>
        <v>0</v>
      </c>
      <c r="G8" s="16">
        <v>6</v>
      </c>
      <c r="H8" s="39" t="s">
        <v>23</v>
      </c>
      <c r="I8" s="16"/>
      <c r="J8" s="50" t="str">
        <f>MID(J7,2,1)</f>
        <v>2</v>
      </c>
    </row>
    <row r="9" spans="1:12" x14ac:dyDescent="0.25">
      <c r="A9" s="16">
        <v>7</v>
      </c>
      <c r="B9" s="39" t="s">
        <v>24</v>
      </c>
      <c r="C9" s="16"/>
      <c r="D9" s="38" t="str">
        <f>MID(D7,3,1)</f>
        <v>0</v>
      </c>
      <c r="G9" s="16">
        <v>7</v>
      </c>
      <c r="H9" s="39" t="s">
        <v>24</v>
      </c>
      <c r="I9" s="16"/>
      <c r="J9" s="50" t="str">
        <f>MID(J7,3,1)</f>
        <v>0</v>
      </c>
    </row>
    <row r="10" spans="1:12" x14ac:dyDescent="0.25">
      <c r="A10" s="16">
        <v>8</v>
      </c>
      <c r="B10" s="16"/>
      <c r="C10" s="16"/>
      <c r="D10" s="67">
        <v>0</v>
      </c>
      <c r="G10" s="16">
        <v>8</v>
      </c>
      <c r="H10" s="39" t="s">
        <v>31</v>
      </c>
      <c r="I10" s="16"/>
      <c r="J10" s="50" t="str">
        <f>MID(J7,5,2)</f>
        <v>03</v>
      </c>
    </row>
    <row r="11" spans="1:12" x14ac:dyDescent="0.25">
      <c r="A11" s="16">
        <v>9</v>
      </c>
      <c r="B11" s="39" t="s">
        <v>25</v>
      </c>
      <c r="C11" s="16"/>
      <c r="D11" s="38" t="str">
        <f>MID(D7,5,2)</f>
        <v>01</v>
      </c>
      <c r="G11" s="16">
        <v>9</v>
      </c>
      <c r="H11" s="39" t="s">
        <v>32</v>
      </c>
      <c r="I11" s="16"/>
      <c r="J11" s="50" t="str">
        <f>MID(J7,7,1)</f>
        <v>4</v>
      </c>
    </row>
    <row r="12" spans="1:12" x14ac:dyDescent="0.25">
      <c r="A12" s="16">
        <v>10</v>
      </c>
      <c r="B12" s="39" t="s">
        <v>28</v>
      </c>
      <c r="C12" s="16"/>
      <c r="D12" s="38">
        <f>IF(D6="H",70,IF(D6="N",73,"Fout in invoer"))</f>
        <v>70</v>
      </c>
      <c r="G12" s="16">
        <v>10</v>
      </c>
      <c r="H12" s="39" t="s">
        <v>28</v>
      </c>
      <c r="I12" s="16"/>
      <c r="J12" s="50">
        <f>IF(J6="W",75,"Fout in invoer")</f>
        <v>75</v>
      </c>
    </row>
    <row r="13" spans="1:12" ht="15.75" thickBot="1" x14ac:dyDescent="0.3">
      <c r="A13" s="21">
        <v>11</v>
      </c>
      <c r="B13" s="21" t="s">
        <v>17</v>
      </c>
      <c r="C13" s="21"/>
      <c r="D13" s="41" t="str">
        <f>D5&amp;D12&amp;D8&amp;D9&amp;D10&amp;D11</f>
        <v>036000017000001</v>
      </c>
      <c r="E13" s="46"/>
      <c r="F13" s="19"/>
      <c r="G13" s="21">
        <v>11</v>
      </c>
      <c r="H13" s="21" t="s">
        <v>17</v>
      </c>
      <c r="I13" s="21"/>
      <c r="J13" s="51" t="str">
        <f>J5&amp;J12&amp;J8&amp;J9&amp;J10&amp;J11</f>
        <v>036000017520034</v>
      </c>
      <c r="L13" s="46"/>
    </row>
    <row r="14" spans="1:12" ht="15.75" thickTop="1" x14ac:dyDescent="0.25">
      <c r="A14" s="24">
        <v>12</v>
      </c>
      <c r="B14" s="23">
        <v>2</v>
      </c>
      <c r="C14" s="24" t="str">
        <f>MID(D13,LEN(D13)-0,1)</f>
        <v>1</v>
      </c>
      <c r="D14" s="42">
        <f>C14*B14</f>
        <v>2</v>
      </c>
      <c r="G14" s="16">
        <v>12</v>
      </c>
      <c r="H14" s="25">
        <v>2</v>
      </c>
      <c r="I14" s="16" t="str">
        <f>MID(J13,LEN(J13)-0,1)</f>
        <v>4</v>
      </c>
      <c r="J14" s="50">
        <f>I14*H14</f>
        <v>8</v>
      </c>
    </row>
    <row r="15" spans="1:12" x14ac:dyDescent="0.25">
      <c r="A15" s="16">
        <v>13</v>
      </c>
      <c r="B15" s="25">
        <v>4</v>
      </c>
      <c r="C15" s="16" t="str">
        <f>MID(D13,LEN(D13)-1,1)</f>
        <v>0</v>
      </c>
      <c r="D15" s="38">
        <f>C15*B15</f>
        <v>0</v>
      </c>
      <c r="G15" s="16">
        <v>13</v>
      </c>
      <c r="H15" s="25">
        <v>4</v>
      </c>
      <c r="I15" s="16" t="str">
        <f>MID(J13,LEN(J13)-1,1)</f>
        <v>3</v>
      </c>
      <c r="J15" s="50">
        <f>I15*H15</f>
        <v>12</v>
      </c>
    </row>
    <row r="16" spans="1:12" x14ac:dyDescent="0.25">
      <c r="A16" s="16">
        <v>14</v>
      </c>
      <c r="B16" s="25">
        <v>8</v>
      </c>
      <c r="C16" s="16" t="str">
        <f>MID(D13,LEN(D13)-2,1)</f>
        <v>0</v>
      </c>
      <c r="D16" s="38">
        <f t="shared" ref="D16:D28" si="0">C16*B16</f>
        <v>0</v>
      </c>
      <c r="G16" s="16">
        <v>14</v>
      </c>
      <c r="H16" s="25">
        <v>8</v>
      </c>
      <c r="I16" s="16" t="str">
        <f>MID(J13,LEN(J13)-2,1)</f>
        <v>0</v>
      </c>
      <c r="J16" s="50">
        <f t="shared" ref="J16:J28" si="1">I16*H16</f>
        <v>0</v>
      </c>
    </row>
    <row r="17" spans="1:10" x14ac:dyDescent="0.25">
      <c r="A17" s="16">
        <v>15</v>
      </c>
      <c r="B17" s="25">
        <v>5</v>
      </c>
      <c r="C17" s="16" t="str">
        <f>MID(D13,LEN(D13)-3,1)</f>
        <v>0</v>
      </c>
      <c r="D17" s="38">
        <f t="shared" si="0"/>
        <v>0</v>
      </c>
      <c r="G17" s="16">
        <v>15</v>
      </c>
      <c r="H17" s="25">
        <v>5</v>
      </c>
      <c r="I17" s="16" t="str">
        <f>MID(J13,LEN(J13)-3,1)</f>
        <v>0</v>
      </c>
      <c r="J17" s="50">
        <f t="shared" si="1"/>
        <v>0</v>
      </c>
    </row>
    <row r="18" spans="1:10" x14ac:dyDescent="0.25">
      <c r="A18" s="16">
        <v>16</v>
      </c>
      <c r="B18" s="25">
        <v>10</v>
      </c>
      <c r="C18" s="16" t="str">
        <f>MID(D13,LEN(D13)-4,1)</f>
        <v>0</v>
      </c>
      <c r="D18" s="38">
        <f t="shared" si="0"/>
        <v>0</v>
      </c>
      <c r="G18" s="16">
        <v>16</v>
      </c>
      <c r="H18" s="25">
        <v>10</v>
      </c>
      <c r="I18" s="16" t="str">
        <f>MID(J13,LEN(J13)-4,1)</f>
        <v>2</v>
      </c>
      <c r="J18" s="50">
        <f t="shared" si="1"/>
        <v>20</v>
      </c>
    </row>
    <row r="19" spans="1:10" x14ac:dyDescent="0.25">
      <c r="A19" s="16">
        <v>17</v>
      </c>
      <c r="B19" s="25">
        <v>9</v>
      </c>
      <c r="C19" s="16" t="str">
        <f>MID(D13,LEN(D13)-5,1)</f>
        <v>0</v>
      </c>
      <c r="D19" s="38">
        <f t="shared" si="0"/>
        <v>0</v>
      </c>
      <c r="G19" s="16">
        <v>17</v>
      </c>
      <c r="H19" s="25">
        <v>9</v>
      </c>
      <c r="I19" s="16" t="str">
        <f>MID(J13,LEN(J13)-5,1)</f>
        <v>5</v>
      </c>
      <c r="J19" s="50">
        <f t="shared" si="1"/>
        <v>45</v>
      </c>
    </row>
    <row r="20" spans="1:10" x14ac:dyDescent="0.25">
      <c r="A20" s="16">
        <v>18</v>
      </c>
      <c r="B20" s="25">
        <v>7</v>
      </c>
      <c r="C20" s="16" t="str">
        <f>MID(D13,LEN(D13)-6,1)</f>
        <v>7</v>
      </c>
      <c r="D20" s="38">
        <f t="shared" si="0"/>
        <v>49</v>
      </c>
      <c r="G20" s="16">
        <v>18</v>
      </c>
      <c r="H20" s="25">
        <v>7</v>
      </c>
      <c r="I20" s="16" t="str">
        <f>MID(J13,LEN(J13)-6,1)</f>
        <v>7</v>
      </c>
      <c r="J20" s="50">
        <f t="shared" si="1"/>
        <v>49</v>
      </c>
    </row>
    <row r="21" spans="1:10" x14ac:dyDescent="0.25">
      <c r="A21" s="16">
        <v>19</v>
      </c>
      <c r="B21" s="25">
        <v>3</v>
      </c>
      <c r="C21" s="16" t="str">
        <f>MID(D13,LEN(D13)-7,1)</f>
        <v>1</v>
      </c>
      <c r="D21" s="38">
        <f t="shared" si="0"/>
        <v>3</v>
      </c>
      <c r="G21" s="16">
        <v>19</v>
      </c>
      <c r="H21" s="25">
        <v>3</v>
      </c>
      <c r="I21" s="16" t="str">
        <f>MID(J13,LEN(J13)-7,1)</f>
        <v>1</v>
      </c>
      <c r="J21" s="50">
        <f t="shared" si="1"/>
        <v>3</v>
      </c>
    </row>
    <row r="22" spans="1:10" x14ac:dyDescent="0.25">
      <c r="A22" s="16">
        <v>20</v>
      </c>
      <c r="B22" s="25">
        <v>6</v>
      </c>
      <c r="C22" s="16" t="str">
        <f>MID(D13,LEN(D13)-8,1)</f>
        <v>0</v>
      </c>
      <c r="D22" s="38">
        <f t="shared" si="0"/>
        <v>0</v>
      </c>
      <c r="G22" s="16">
        <v>20</v>
      </c>
      <c r="H22" s="25">
        <v>6</v>
      </c>
      <c r="I22" s="16" t="str">
        <f>MID(J13,LEN(J13)-8,1)</f>
        <v>0</v>
      </c>
      <c r="J22" s="50">
        <f t="shared" si="1"/>
        <v>0</v>
      </c>
    </row>
    <row r="23" spans="1:10" x14ac:dyDescent="0.25">
      <c r="A23" s="16">
        <v>21</v>
      </c>
      <c r="B23" s="25">
        <v>1</v>
      </c>
      <c r="C23" s="16" t="str">
        <f>MID(D13,LEN(D13)-9,1)</f>
        <v>0</v>
      </c>
      <c r="D23" s="38">
        <f t="shared" si="0"/>
        <v>0</v>
      </c>
      <c r="G23" s="16">
        <v>21</v>
      </c>
      <c r="H23" s="25">
        <v>1</v>
      </c>
      <c r="I23" s="16" t="str">
        <f>MID(J13,LEN(J13)-9,1)</f>
        <v>0</v>
      </c>
      <c r="J23" s="50">
        <f t="shared" si="1"/>
        <v>0</v>
      </c>
    </row>
    <row r="24" spans="1:10" x14ac:dyDescent="0.25">
      <c r="A24" s="16">
        <v>22</v>
      </c>
      <c r="B24" s="25">
        <v>2</v>
      </c>
      <c r="C24" s="16" t="str">
        <f>MID(D13,LEN(D13)-10,1)</f>
        <v>0</v>
      </c>
      <c r="D24" s="38">
        <f t="shared" si="0"/>
        <v>0</v>
      </c>
      <c r="G24" s="16">
        <v>22</v>
      </c>
      <c r="H24" s="25">
        <v>2</v>
      </c>
      <c r="I24" s="16" t="str">
        <f>MID(J13,LEN(J13)-10,1)</f>
        <v>0</v>
      </c>
      <c r="J24" s="50">
        <f t="shared" si="1"/>
        <v>0</v>
      </c>
    </row>
    <row r="25" spans="1:10" x14ac:dyDescent="0.25">
      <c r="A25" s="16">
        <v>23</v>
      </c>
      <c r="B25" s="25">
        <v>4</v>
      </c>
      <c r="C25" s="16" t="str">
        <f>MID(D13,LEN(D13)-11,1)</f>
        <v>0</v>
      </c>
      <c r="D25" s="38">
        <f t="shared" si="0"/>
        <v>0</v>
      </c>
      <c r="G25" s="16">
        <v>23</v>
      </c>
      <c r="H25" s="25">
        <v>4</v>
      </c>
      <c r="I25" s="16" t="str">
        <f>MID(J13,LEN(J13)-11,1)</f>
        <v>0</v>
      </c>
      <c r="J25" s="50">
        <f t="shared" si="1"/>
        <v>0</v>
      </c>
    </row>
    <row r="26" spans="1:10" x14ac:dyDescent="0.25">
      <c r="A26" s="16">
        <v>24</v>
      </c>
      <c r="B26" s="25">
        <v>8</v>
      </c>
      <c r="C26" s="16" t="str">
        <f>MID(D13,LEN(D13)-12,1)</f>
        <v>6</v>
      </c>
      <c r="D26" s="38">
        <f t="shared" si="0"/>
        <v>48</v>
      </c>
      <c r="G26" s="16">
        <v>24</v>
      </c>
      <c r="H26" s="25">
        <v>8</v>
      </c>
      <c r="I26" s="16" t="str">
        <f>MID(J13,LEN(J13)-12,1)</f>
        <v>6</v>
      </c>
      <c r="J26" s="50">
        <f t="shared" si="1"/>
        <v>48</v>
      </c>
    </row>
    <row r="27" spans="1:10" x14ac:dyDescent="0.25">
      <c r="A27" s="16">
        <v>25</v>
      </c>
      <c r="B27" s="25">
        <v>5</v>
      </c>
      <c r="C27" s="16" t="str">
        <f>MID(D13,LEN(D13)-13,1)</f>
        <v>3</v>
      </c>
      <c r="D27" s="38">
        <f t="shared" si="0"/>
        <v>15</v>
      </c>
      <c r="G27" s="16">
        <v>25</v>
      </c>
      <c r="H27" s="25">
        <v>5</v>
      </c>
      <c r="I27" s="16" t="str">
        <f>MID(J13,LEN(J13)-13,1)</f>
        <v>3</v>
      </c>
      <c r="J27" s="50">
        <f t="shared" si="1"/>
        <v>15</v>
      </c>
    </row>
    <row r="28" spans="1:10" x14ac:dyDescent="0.25">
      <c r="A28" s="16">
        <v>26</v>
      </c>
      <c r="B28" s="25">
        <v>10</v>
      </c>
      <c r="C28" s="16" t="str">
        <f>MID(D13,LEN(D13)-14,1)</f>
        <v>0</v>
      </c>
      <c r="D28" s="38">
        <f t="shared" si="0"/>
        <v>0</v>
      </c>
      <c r="G28" s="16">
        <v>26</v>
      </c>
      <c r="H28" s="25">
        <v>10</v>
      </c>
      <c r="I28" s="16" t="str">
        <f>MID(J13,LEN(J13)-14,1)</f>
        <v>0</v>
      </c>
      <c r="J28" s="50">
        <f t="shared" si="1"/>
        <v>0</v>
      </c>
    </row>
    <row r="29" spans="1:10" ht="15.75" thickBot="1" x14ac:dyDescent="0.3">
      <c r="A29" s="21"/>
      <c r="B29" s="26"/>
      <c r="C29" s="21"/>
      <c r="D29" s="38"/>
      <c r="G29" s="16"/>
      <c r="H29" s="25"/>
      <c r="I29" s="16"/>
      <c r="J29" s="51"/>
    </row>
    <row r="30" spans="1:10" ht="16.5" thickTop="1" thickBot="1" x14ac:dyDescent="0.3">
      <c r="A30" s="27">
        <v>27</v>
      </c>
      <c r="B30" s="52" t="s">
        <v>13</v>
      </c>
      <c r="C30" s="29"/>
      <c r="D30" s="27">
        <f>SUM(D14:D29)</f>
        <v>117</v>
      </c>
      <c r="G30" s="27">
        <v>27</v>
      </c>
      <c r="H30" s="52" t="s">
        <v>13</v>
      </c>
      <c r="I30" s="29"/>
      <c r="J30" s="27">
        <f>SUM(J14:J29)</f>
        <v>200</v>
      </c>
    </row>
    <row r="31" spans="1:10" ht="16.5" thickTop="1" thickBot="1" x14ac:dyDescent="0.3">
      <c r="A31" s="27">
        <v>28</v>
      </c>
      <c r="B31" s="52" t="s">
        <v>14</v>
      </c>
      <c r="C31" s="29"/>
      <c r="D31" s="27">
        <f>MOD(D30,11)</f>
        <v>7</v>
      </c>
      <c r="G31" s="27">
        <v>28</v>
      </c>
      <c r="H31" s="52" t="s">
        <v>14</v>
      </c>
      <c r="I31" s="29"/>
      <c r="J31" s="27">
        <f>MOD(J30,11)</f>
        <v>2</v>
      </c>
    </row>
    <row r="32" spans="1:10" ht="16.5" thickTop="1" thickBot="1" x14ac:dyDescent="0.3">
      <c r="A32" s="24">
        <v>29</v>
      </c>
      <c r="B32" s="53" t="s">
        <v>15</v>
      </c>
      <c r="C32" s="54"/>
      <c r="D32" s="55">
        <f>IF(11-D31=10,1,IF(11-D31=11,0,11-MOD(D30,11)))</f>
        <v>4</v>
      </c>
      <c r="G32" s="24">
        <v>29</v>
      </c>
      <c r="H32" s="53" t="s">
        <v>15</v>
      </c>
      <c r="I32" s="54"/>
      <c r="J32" s="55">
        <f>IF(11-J31=10,1,IF(11-J31=11,0,11-MOD(J30,11)))</f>
        <v>9</v>
      </c>
    </row>
    <row r="33" spans="1:10" ht="16.5" thickTop="1" thickBot="1" x14ac:dyDescent="0.3">
      <c r="A33" s="56">
        <v>30</v>
      </c>
      <c r="B33" s="57" t="s">
        <v>16</v>
      </c>
      <c r="C33" s="57"/>
      <c r="D33" s="58" t="str">
        <f>D32&amp;D13</f>
        <v>4036000017000001</v>
      </c>
      <c r="G33" s="56">
        <v>30</v>
      </c>
      <c r="H33" s="57" t="s">
        <v>16</v>
      </c>
      <c r="I33" s="59"/>
      <c r="J33" s="58" t="str">
        <f>J32&amp;J13</f>
        <v>9036000017520034</v>
      </c>
    </row>
    <row r="34" spans="1:10" ht="15.75" thickTop="1" x14ac:dyDescent="0.25"/>
  </sheetData>
  <sheetProtection algorithmName="SHA-512" hashValue="z1ijWZ3IsTLsPh/ChhhLcuAM8H8BsZJfTjB72mvMh2dLVT4FCTVCGU3qDQljUHTQaoS5i36UjtbLAf/dEcHKJg==" saltValue="EwsL5X6vyl2Ca8g6Y5ui2w==" spinCount="100000" sheet="1" objects="1" scenarios="1"/>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8207-FD68-4DE5-B3CC-ED68F0947870}">
  <dimension ref="A1:AC33"/>
  <sheetViews>
    <sheetView zoomScaleNormal="100" workbookViewId="0"/>
  </sheetViews>
  <sheetFormatPr defaultRowHeight="15" x14ac:dyDescent="0.25"/>
  <cols>
    <col min="1" max="1" width="4.140625" style="10" bestFit="1" customWidth="1"/>
    <col min="2" max="2" width="25.28515625" style="10" bestFit="1" customWidth="1"/>
    <col min="3" max="4" width="22" style="10" bestFit="1" customWidth="1"/>
    <col min="5" max="5" width="8.85546875" style="10"/>
    <col min="6" max="6" width="18.140625" style="10" bestFit="1" customWidth="1"/>
    <col min="7" max="7" width="8.85546875" style="10"/>
    <col min="8" max="8" width="24.42578125" style="10" customWidth="1"/>
    <col min="9" max="9" width="17.5703125" style="10" customWidth="1"/>
    <col min="10" max="10" width="19" style="10" customWidth="1"/>
    <col min="11" max="29" width="8.85546875" style="10"/>
  </cols>
  <sheetData>
    <row r="1" spans="1:12" x14ac:dyDescent="0.25">
      <c r="C1" s="37" t="s">
        <v>36</v>
      </c>
    </row>
    <row r="2" spans="1:12" ht="15.75" thickBot="1" x14ac:dyDescent="0.3">
      <c r="A2" s="13" t="s">
        <v>0</v>
      </c>
      <c r="B2" s="13"/>
      <c r="C2" s="13" t="s">
        <v>38</v>
      </c>
      <c r="D2" s="13" t="s">
        <v>16</v>
      </c>
    </row>
    <row r="3" spans="1:12" ht="16.5" thickTop="1" thickBot="1" x14ac:dyDescent="0.3">
      <c r="A3" s="14">
        <v>1</v>
      </c>
      <c r="B3" s="14" t="s">
        <v>3</v>
      </c>
      <c r="C3" s="15" t="s">
        <v>33</v>
      </c>
      <c r="D3" s="1" t="str">
        <f>D32</f>
        <v>3036000018730001</v>
      </c>
      <c r="J3" s="46"/>
    </row>
    <row r="4" spans="1:12" ht="15.75" thickTop="1" x14ac:dyDescent="0.25">
      <c r="A4" s="16">
        <v>2</v>
      </c>
      <c r="B4" s="16" t="s">
        <v>4</v>
      </c>
      <c r="C4" s="16"/>
      <c r="D4" s="38" t="str">
        <f>SUBSTITUTE(SUBSTITUTE(C3,".","")," ","")</f>
        <v>036000012M2390001</v>
      </c>
    </row>
    <row r="5" spans="1:12" x14ac:dyDescent="0.25">
      <c r="A5" s="16">
        <v>3</v>
      </c>
      <c r="B5" s="16" t="s">
        <v>5</v>
      </c>
      <c r="C5" s="16"/>
      <c r="D5" s="38" t="str">
        <f>MID(D4,1,8)</f>
        <v>03600001</v>
      </c>
    </row>
    <row r="6" spans="1:12" x14ac:dyDescent="0.25">
      <c r="A6" s="16">
        <v>4</v>
      </c>
      <c r="B6" s="16" t="s">
        <v>6</v>
      </c>
      <c r="C6" s="16"/>
      <c r="D6" s="38" t="str">
        <f>MID(D4,10,1)</f>
        <v>M</v>
      </c>
    </row>
    <row r="7" spans="1:12" x14ac:dyDescent="0.25">
      <c r="A7" s="16">
        <v>5</v>
      </c>
      <c r="B7" s="16" t="s">
        <v>7</v>
      </c>
      <c r="C7" s="16"/>
      <c r="D7" s="38" t="str">
        <f>MID(D4,11,7)</f>
        <v>2390001</v>
      </c>
      <c r="F7" s="19"/>
    </row>
    <row r="8" spans="1:12" x14ac:dyDescent="0.25">
      <c r="A8" s="16">
        <v>8</v>
      </c>
      <c r="B8" s="39" t="s">
        <v>35</v>
      </c>
      <c r="C8" s="16"/>
      <c r="D8" s="38" t="str">
        <f>MID(D7,3,5)</f>
        <v>90001</v>
      </c>
      <c r="H8" s="46"/>
    </row>
    <row r="9" spans="1:12" x14ac:dyDescent="0.25">
      <c r="A9" s="16">
        <v>10</v>
      </c>
      <c r="B9" s="39" t="s">
        <v>28</v>
      </c>
      <c r="C9" s="16"/>
      <c r="D9" s="38">
        <f>IF(VALUE(D8)&gt;90000,87,IF(VALUE(D8)&lt;10000,78,"Fout in invoer"))</f>
        <v>87</v>
      </c>
      <c r="H9" s="46"/>
    </row>
    <row r="10" spans="1:12" x14ac:dyDescent="0.25">
      <c r="A10" s="16">
        <v>6</v>
      </c>
      <c r="B10" s="16" t="s">
        <v>23</v>
      </c>
      <c r="C10" s="16"/>
      <c r="D10" s="38" t="str">
        <f>MID(D7,2,1)</f>
        <v>3</v>
      </c>
      <c r="H10" s="46"/>
    </row>
    <row r="11" spans="1:12" x14ac:dyDescent="0.25">
      <c r="A11" s="16">
        <v>7</v>
      </c>
      <c r="B11" s="39" t="s">
        <v>34</v>
      </c>
      <c r="C11" s="16"/>
      <c r="D11" s="38" t="str">
        <f>MID(D7,4,4)</f>
        <v>0001</v>
      </c>
      <c r="H11" s="46"/>
    </row>
    <row r="12" spans="1:12" ht="15.75" thickBot="1" x14ac:dyDescent="0.3">
      <c r="A12" s="16">
        <v>11</v>
      </c>
      <c r="B12" s="39" t="s">
        <v>17</v>
      </c>
      <c r="C12" s="16"/>
      <c r="D12" s="38" t="str">
        <f>D5&amp;D9&amp;D10&amp;D11</f>
        <v>036000018730001</v>
      </c>
      <c r="H12" s="46"/>
    </row>
    <row r="13" spans="1:12" ht="15.75" thickTop="1" x14ac:dyDescent="0.25">
      <c r="A13" s="24">
        <v>12</v>
      </c>
      <c r="B13" s="23">
        <v>2</v>
      </c>
      <c r="C13" s="24" t="str">
        <f>MID(D12,LEN(D12)-0,1)</f>
        <v>1</v>
      </c>
      <c r="D13" s="42">
        <f>C13*B13</f>
        <v>2</v>
      </c>
      <c r="H13" s="46"/>
    </row>
    <row r="14" spans="1:12" x14ac:dyDescent="0.25">
      <c r="A14" s="16">
        <v>13</v>
      </c>
      <c r="B14" s="25">
        <v>4</v>
      </c>
      <c r="C14" s="16" t="str">
        <f>MID(D12,LEN(D12)-1,1)</f>
        <v>0</v>
      </c>
      <c r="D14" s="38">
        <f>C14*B14</f>
        <v>0</v>
      </c>
      <c r="E14" s="46"/>
      <c r="F14" s="19"/>
      <c r="L14" s="46"/>
    </row>
    <row r="15" spans="1:12" x14ac:dyDescent="0.25">
      <c r="A15" s="16">
        <v>14</v>
      </c>
      <c r="B15" s="25">
        <v>8</v>
      </c>
      <c r="C15" s="16" t="str">
        <f>MID(D12,LEN(D12)-2,1)</f>
        <v>0</v>
      </c>
      <c r="D15" s="38">
        <f t="shared" ref="D15:D27" si="0">C15*B15</f>
        <v>0</v>
      </c>
      <c r="H15" s="47"/>
    </row>
    <row r="16" spans="1:12" x14ac:dyDescent="0.25">
      <c r="A16" s="16">
        <v>15</v>
      </c>
      <c r="B16" s="25">
        <v>5</v>
      </c>
      <c r="C16" s="16" t="str">
        <f>MID(D12,LEN(D12)-3,1)</f>
        <v>0</v>
      </c>
      <c r="D16" s="38">
        <f t="shared" si="0"/>
        <v>0</v>
      </c>
      <c r="H16" s="47"/>
    </row>
    <row r="17" spans="1:8" x14ac:dyDescent="0.25">
      <c r="A17" s="16">
        <v>16</v>
      </c>
      <c r="B17" s="25">
        <v>10</v>
      </c>
      <c r="C17" s="16" t="str">
        <f>MID(D12,LEN(D12)-4,1)</f>
        <v>3</v>
      </c>
      <c r="D17" s="38">
        <f t="shared" si="0"/>
        <v>30</v>
      </c>
      <c r="H17" s="47"/>
    </row>
    <row r="18" spans="1:8" x14ac:dyDescent="0.25">
      <c r="A18" s="16">
        <v>17</v>
      </c>
      <c r="B18" s="25">
        <v>9</v>
      </c>
      <c r="C18" s="16" t="str">
        <f>MID(D12,LEN(D12)-5,1)</f>
        <v>7</v>
      </c>
      <c r="D18" s="38">
        <f t="shared" si="0"/>
        <v>63</v>
      </c>
      <c r="H18" s="47"/>
    </row>
    <row r="19" spans="1:8" x14ac:dyDescent="0.25">
      <c r="A19" s="16">
        <v>18</v>
      </c>
      <c r="B19" s="25">
        <v>7</v>
      </c>
      <c r="C19" s="16" t="str">
        <f>MID(D12,LEN(D12)-6,1)</f>
        <v>8</v>
      </c>
      <c r="D19" s="38">
        <f t="shared" si="0"/>
        <v>56</v>
      </c>
      <c r="H19" s="47"/>
    </row>
    <row r="20" spans="1:8" x14ac:dyDescent="0.25">
      <c r="A20" s="16">
        <v>19</v>
      </c>
      <c r="B20" s="25">
        <v>3</v>
      </c>
      <c r="C20" s="16" t="str">
        <f>MID(D12,LEN(D12)-7,1)</f>
        <v>1</v>
      </c>
      <c r="D20" s="38">
        <f t="shared" si="0"/>
        <v>3</v>
      </c>
      <c r="H20" s="47"/>
    </row>
    <row r="21" spans="1:8" x14ac:dyDescent="0.25">
      <c r="A21" s="16">
        <v>20</v>
      </c>
      <c r="B21" s="25">
        <v>6</v>
      </c>
      <c r="C21" s="16" t="str">
        <f>MID(D12,LEN(D12)-8,1)</f>
        <v>0</v>
      </c>
      <c r="D21" s="38">
        <f t="shared" si="0"/>
        <v>0</v>
      </c>
      <c r="H21" s="47"/>
    </row>
    <row r="22" spans="1:8" x14ac:dyDescent="0.25">
      <c r="A22" s="16">
        <v>21</v>
      </c>
      <c r="B22" s="25">
        <v>1</v>
      </c>
      <c r="C22" s="16" t="str">
        <f>MID(D12,LEN(D12)-9,1)</f>
        <v>0</v>
      </c>
      <c r="D22" s="38">
        <f t="shared" si="0"/>
        <v>0</v>
      </c>
      <c r="H22" s="47"/>
    </row>
    <row r="23" spans="1:8" x14ac:dyDescent="0.25">
      <c r="A23" s="16">
        <v>22</v>
      </c>
      <c r="B23" s="25">
        <v>2</v>
      </c>
      <c r="C23" s="16" t="str">
        <f>MID(D12,LEN(D12)-10,1)</f>
        <v>0</v>
      </c>
      <c r="D23" s="38">
        <f t="shared" si="0"/>
        <v>0</v>
      </c>
      <c r="H23" s="47"/>
    </row>
    <row r="24" spans="1:8" x14ac:dyDescent="0.25">
      <c r="A24" s="16">
        <v>23</v>
      </c>
      <c r="B24" s="25">
        <v>4</v>
      </c>
      <c r="C24" s="16" t="str">
        <f>MID(D12,LEN(D12)-11,1)</f>
        <v>0</v>
      </c>
      <c r="D24" s="38">
        <f t="shared" si="0"/>
        <v>0</v>
      </c>
      <c r="H24" s="47"/>
    </row>
    <row r="25" spans="1:8" x14ac:dyDescent="0.25">
      <c r="A25" s="16">
        <v>24</v>
      </c>
      <c r="B25" s="25">
        <v>8</v>
      </c>
      <c r="C25" s="16" t="str">
        <f>MID(D12,LEN(D12)-12,1)</f>
        <v>6</v>
      </c>
      <c r="D25" s="38">
        <f t="shared" si="0"/>
        <v>48</v>
      </c>
      <c r="H25" s="47"/>
    </row>
    <row r="26" spans="1:8" x14ac:dyDescent="0.25">
      <c r="A26" s="16">
        <v>25</v>
      </c>
      <c r="B26" s="25">
        <v>5</v>
      </c>
      <c r="C26" s="16" t="str">
        <f>MID(D12,LEN(D12)-13,1)</f>
        <v>3</v>
      </c>
      <c r="D26" s="38">
        <f t="shared" si="0"/>
        <v>15</v>
      </c>
      <c r="H26" s="47"/>
    </row>
    <row r="27" spans="1:8" x14ac:dyDescent="0.25">
      <c r="A27" s="16">
        <v>26</v>
      </c>
      <c r="B27" s="25">
        <v>10</v>
      </c>
      <c r="C27" s="16" t="str">
        <f>MID(D12,LEN(D12)-14,1)</f>
        <v>0</v>
      </c>
      <c r="D27" s="38">
        <f t="shared" si="0"/>
        <v>0</v>
      </c>
      <c r="H27" s="47"/>
    </row>
    <row r="28" spans="1:8" ht="15.75" thickBot="1" x14ac:dyDescent="0.3">
      <c r="A28" s="45"/>
      <c r="B28" s="44"/>
      <c r="C28" s="45"/>
      <c r="D28" s="45"/>
      <c r="H28" s="47"/>
    </row>
    <row r="29" spans="1:8" ht="16.5" thickTop="1" thickBot="1" x14ac:dyDescent="0.3">
      <c r="A29" s="27">
        <v>27</v>
      </c>
      <c r="B29" s="28" t="s">
        <v>13</v>
      </c>
      <c r="C29" s="29"/>
      <c r="D29" s="29">
        <f>SUM(D13:D28)</f>
        <v>217</v>
      </c>
      <c r="H29" s="47"/>
    </row>
    <row r="30" spans="1:8" ht="16.5" thickTop="1" thickBot="1" x14ac:dyDescent="0.3">
      <c r="A30" s="27">
        <v>28</v>
      </c>
      <c r="B30" s="28" t="s">
        <v>14</v>
      </c>
      <c r="C30" s="29"/>
      <c r="D30" s="29">
        <f>MOD(D29,11)</f>
        <v>8</v>
      </c>
      <c r="H30" s="47"/>
    </row>
    <row r="31" spans="1:8" ht="16.5" thickTop="1" thickBot="1" x14ac:dyDescent="0.3">
      <c r="A31" s="30">
        <v>29</v>
      </c>
      <c r="B31" s="31" t="s">
        <v>15</v>
      </c>
      <c r="C31" s="32"/>
      <c r="D31" s="33">
        <f>IF(11-D30=10,1,IF(11-D30=11,0,11-MOD(D29,11)))</f>
        <v>3</v>
      </c>
    </row>
    <row r="32" spans="1:8" ht="16.5" thickTop="1" thickBot="1" x14ac:dyDescent="0.3">
      <c r="A32" s="34">
        <v>30</v>
      </c>
      <c r="B32" s="35" t="s">
        <v>16</v>
      </c>
      <c r="C32" s="36"/>
      <c r="D32" s="34" t="str">
        <f>D31&amp;D12</f>
        <v>3036000018730001</v>
      </c>
    </row>
    <row r="33" spans="9:10" ht="15.75" thickTop="1" x14ac:dyDescent="0.25">
      <c r="I33" s="13"/>
      <c r="J33" s="13"/>
    </row>
  </sheetData>
  <sheetProtection sheet="1" objects="1" scenarios="1"/>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4467-A071-4B58-8766-5D448EECB8F5}">
  <dimension ref="A1:AC34"/>
  <sheetViews>
    <sheetView zoomScaleNormal="100" workbookViewId="0"/>
  </sheetViews>
  <sheetFormatPr defaultRowHeight="15" x14ac:dyDescent="0.25"/>
  <cols>
    <col min="1" max="1" width="4.140625" style="10" bestFit="1" customWidth="1"/>
    <col min="2" max="2" width="25.28515625" style="10" bestFit="1" customWidth="1"/>
    <col min="3" max="4" width="22" style="10" bestFit="1" customWidth="1"/>
    <col min="5" max="5" width="8.85546875" style="10"/>
    <col min="6" max="6" width="18.140625" style="10" bestFit="1" customWidth="1"/>
    <col min="7" max="7" width="8.85546875" style="10"/>
    <col min="8" max="8" width="24.42578125" style="10" customWidth="1"/>
    <col min="9" max="9" width="17.5703125" style="10" customWidth="1"/>
    <col min="10" max="10" width="19" style="10" customWidth="1"/>
    <col min="11" max="29" width="8.85546875" style="10"/>
  </cols>
  <sheetData>
    <row r="1" spans="1:12" x14ac:dyDescent="0.25">
      <c r="C1" s="37" t="s">
        <v>39</v>
      </c>
      <c r="F1" s="48" t="s">
        <v>42</v>
      </c>
    </row>
    <row r="2" spans="1:12" ht="15.75" thickBot="1" x14ac:dyDescent="0.3">
      <c r="A2" s="13" t="s">
        <v>0</v>
      </c>
      <c r="B2" s="13"/>
      <c r="C2" s="13" t="s">
        <v>38</v>
      </c>
      <c r="D2" s="13" t="s">
        <v>16</v>
      </c>
      <c r="F2" s="48" t="s">
        <v>43</v>
      </c>
    </row>
    <row r="3" spans="1:12" ht="16.5" thickTop="1" thickBot="1" x14ac:dyDescent="0.3">
      <c r="A3" s="14">
        <v>1</v>
      </c>
      <c r="B3" s="14" t="s">
        <v>3</v>
      </c>
      <c r="C3" s="15" t="s">
        <v>41</v>
      </c>
      <c r="D3" s="1" t="str">
        <f>D33</f>
        <v>3036000012830001</v>
      </c>
      <c r="F3" s="48" t="s">
        <v>44</v>
      </c>
      <c r="J3" s="46"/>
    </row>
    <row r="4" spans="1:12" ht="15.75" thickTop="1" x14ac:dyDescent="0.25">
      <c r="A4" s="16">
        <v>2</v>
      </c>
      <c r="B4" s="16" t="s">
        <v>4</v>
      </c>
      <c r="C4" s="16"/>
      <c r="D4" s="38" t="str">
        <f>SUBSTITUTE(SUBSTITUTE(C3,".","")," ","")</f>
        <v>036000012T2300016</v>
      </c>
      <c r="F4" s="48" t="s">
        <v>45</v>
      </c>
    </row>
    <row r="5" spans="1:12" x14ac:dyDescent="0.25">
      <c r="A5" s="16">
        <v>3</v>
      </c>
      <c r="B5" s="16" t="s">
        <v>5</v>
      </c>
      <c r="C5" s="16"/>
      <c r="D5" s="38" t="str">
        <f>MID(D4,1,8)</f>
        <v>03600001</v>
      </c>
      <c r="F5" s="48" t="s">
        <v>46</v>
      </c>
    </row>
    <row r="6" spans="1:12" x14ac:dyDescent="0.25">
      <c r="A6" s="16">
        <v>4</v>
      </c>
      <c r="B6" s="16" t="s">
        <v>6</v>
      </c>
      <c r="C6" s="16"/>
      <c r="D6" s="38" t="str">
        <f>MID(D4,10,1)</f>
        <v>T</v>
      </c>
      <c r="F6" s="48" t="s">
        <v>47</v>
      </c>
    </row>
    <row r="7" spans="1:12" x14ac:dyDescent="0.25">
      <c r="A7" s="16">
        <v>5</v>
      </c>
      <c r="B7" s="16" t="s">
        <v>7</v>
      </c>
      <c r="C7" s="16"/>
      <c r="D7" s="38" t="str">
        <f>MID(D4,11,7)</f>
        <v>2300016</v>
      </c>
      <c r="F7" s="19"/>
    </row>
    <row r="8" spans="1:12" x14ac:dyDescent="0.25">
      <c r="A8" s="16">
        <v>6</v>
      </c>
      <c r="B8" s="39" t="s">
        <v>23</v>
      </c>
      <c r="C8" s="16"/>
      <c r="D8" s="38" t="str">
        <f>MID(D7,2,1)</f>
        <v>3</v>
      </c>
      <c r="H8" s="46"/>
    </row>
    <row r="9" spans="1:12" x14ac:dyDescent="0.25">
      <c r="A9" s="16">
        <v>7</v>
      </c>
      <c r="B9" s="39" t="s">
        <v>24</v>
      </c>
      <c r="C9" s="16"/>
      <c r="D9" s="38" t="str">
        <f>MID(D7,3,1)</f>
        <v>0</v>
      </c>
      <c r="H9" s="46"/>
    </row>
    <row r="10" spans="1:12" x14ac:dyDescent="0.25">
      <c r="A10" s="16">
        <v>8</v>
      </c>
      <c r="B10" s="16" t="s">
        <v>25</v>
      </c>
      <c r="C10" s="16"/>
      <c r="D10" s="38" t="str">
        <f>MID(D7,4,3)</f>
        <v>001</v>
      </c>
      <c r="H10" s="46"/>
    </row>
    <row r="11" spans="1:12" x14ac:dyDescent="0.25">
      <c r="A11" s="16">
        <v>10</v>
      </c>
      <c r="B11" s="39" t="s">
        <v>40</v>
      </c>
      <c r="C11" s="16"/>
      <c r="D11" s="38" t="str">
        <f>RIGHT(C3,1)</f>
        <v>6</v>
      </c>
      <c r="H11" s="46"/>
    </row>
    <row r="12" spans="1:12" x14ac:dyDescent="0.25">
      <c r="A12" s="16">
        <v>10.4444444444444</v>
      </c>
      <c r="B12" s="39" t="s">
        <v>28</v>
      </c>
      <c r="C12" s="16"/>
      <c r="D12" s="38">
        <f>IF(AND(D6="T", ISNUMBER(VALUE(D11)), VALUE(D11)&gt;=1, VALUE(D11)&lt;=6), 22 + VALUE(D11), "")</f>
        <v>28</v>
      </c>
      <c r="H12" s="46"/>
    </row>
    <row r="13" spans="1:12" ht="15.75" thickBot="1" x14ac:dyDescent="0.3">
      <c r="A13" s="21">
        <v>11.5111111111111</v>
      </c>
      <c r="B13" s="21" t="s">
        <v>17</v>
      </c>
      <c r="C13" s="21"/>
      <c r="D13" s="21" t="str">
        <f>D5&amp;D12&amp;D8&amp;D9&amp;D10</f>
        <v>036000012830001</v>
      </c>
      <c r="H13" s="46"/>
    </row>
    <row r="14" spans="1:12" ht="15.75" thickTop="1" x14ac:dyDescent="0.25">
      <c r="A14" s="24">
        <v>12.577777777777699</v>
      </c>
      <c r="B14" s="23">
        <v>2</v>
      </c>
      <c r="C14" s="24" t="str">
        <f>MID(D13,LEN(D13)-0,1)</f>
        <v>1</v>
      </c>
      <c r="D14" s="42">
        <f>C14*B14</f>
        <v>2</v>
      </c>
      <c r="E14" s="46"/>
      <c r="F14" s="19"/>
      <c r="L14" s="46"/>
    </row>
    <row r="15" spans="1:12" x14ac:dyDescent="0.25">
      <c r="A15" s="16">
        <v>13.6444444444444</v>
      </c>
      <c r="B15" s="25">
        <v>4</v>
      </c>
      <c r="C15" s="16" t="str">
        <f>MID(D13,LEN(D13)-1,1)</f>
        <v>0</v>
      </c>
      <c r="D15" s="38">
        <f>C15*B15</f>
        <v>0</v>
      </c>
      <c r="H15" s="47"/>
    </row>
    <row r="16" spans="1:12" x14ac:dyDescent="0.25">
      <c r="A16" s="16">
        <v>14.7111111111111</v>
      </c>
      <c r="B16" s="25">
        <v>8</v>
      </c>
      <c r="C16" s="16" t="str">
        <f>MID(D13,LEN(D13)-2,1)</f>
        <v>0</v>
      </c>
      <c r="D16" s="38">
        <f t="shared" ref="D16:D28" si="0">C16*B16</f>
        <v>0</v>
      </c>
      <c r="H16" s="47"/>
    </row>
    <row r="17" spans="1:8" x14ac:dyDescent="0.25">
      <c r="A17" s="16">
        <v>15.7777777777777</v>
      </c>
      <c r="B17" s="25">
        <v>5</v>
      </c>
      <c r="C17" s="16" t="str">
        <f>MID(D13,LEN(D13)-3,1)</f>
        <v>0</v>
      </c>
      <c r="D17" s="38">
        <f t="shared" si="0"/>
        <v>0</v>
      </c>
      <c r="H17" s="47"/>
    </row>
    <row r="18" spans="1:8" x14ac:dyDescent="0.25">
      <c r="A18" s="16">
        <v>16.844444444444399</v>
      </c>
      <c r="B18" s="25">
        <v>10</v>
      </c>
      <c r="C18" s="16" t="str">
        <f>MID(D13,LEN(D13)-4,1)</f>
        <v>3</v>
      </c>
      <c r="D18" s="38">
        <f t="shared" si="0"/>
        <v>30</v>
      </c>
      <c r="H18" s="47"/>
    </row>
    <row r="19" spans="1:8" x14ac:dyDescent="0.25">
      <c r="A19" s="16">
        <v>17.911111111111101</v>
      </c>
      <c r="B19" s="25">
        <v>9</v>
      </c>
      <c r="C19" s="16" t="str">
        <f>MID(D13,LEN(D13)-5,1)</f>
        <v>8</v>
      </c>
      <c r="D19" s="38">
        <f t="shared" si="0"/>
        <v>72</v>
      </c>
      <c r="H19" s="47"/>
    </row>
    <row r="20" spans="1:8" x14ac:dyDescent="0.25">
      <c r="A20" s="16">
        <v>18.9777777777777</v>
      </c>
      <c r="B20" s="25">
        <v>7</v>
      </c>
      <c r="C20" s="16" t="str">
        <f>MID(D13,LEN(D13)-6,1)</f>
        <v>2</v>
      </c>
      <c r="D20" s="38">
        <f t="shared" si="0"/>
        <v>14</v>
      </c>
      <c r="H20" s="47"/>
    </row>
    <row r="21" spans="1:8" x14ac:dyDescent="0.25">
      <c r="A21" s="16">
        <v>20.044444444444402</v>
      </c>
      <c r="B21" s="25">
        <v>3</v>
      </c>
      <c r="C21" s="16" t="str">
        <f>MID(D13,LEN(D13)-7,1)</f>
        <v>1</v>
      </c>
      <c r="D21" s="38">
        <f t="shared" si="0"/>
        <v>3</v>
      </c>
      <c r="H21" s="47"/>
    </row>
    <row r="22" spans="1:8" x14ac:dyDescent="0.25">
      <c r="A22" s="16">
        <v>21.1111111111111</v>
      </c>
      <c r="B22" s="25">
        <v>6</v>
      </c>
      <c r="C22" s="16" t="str">
        <f>MID(D13,LEN(D13)-8,1)</f>
        <v>0</v>
      </c>
      <c r="D22" s="38">
        <f t="shared" si="0"/>
        <v>0</v>
      </c>
      <c r="H22" s="47"/>
    </row>
    <row r="23" spans="1:8" x14ac:dyDescent="0.25">
      <c r="A23" s="16">
        <v>22.177777777777699</v>
      </c>
      <c r="B23" s="25">
        <v>1</v>
      </c>
      <c r="C23" s="16" t="str">
        <f>MID(D13,LEN(D13)-9,1)</f>
        <v>0</v>
      </c>
      <c r="D23" s="38">
        <f t="shared" si="0"/>
        <v>0</v>
      </c>
      <c r="H23" s="47"/>
    </row>
    <row r="24" spans="1:8" x14ac:dyDescent="0.25">
      <c r="A24" s="16">
        <v>23.244444444444401</v>
      </c>
      <c r="B24" s="25">
        <v>2</v>
      </c>
      <c r="C24" s="16" t="str">
        <f>MID(D13,LEN(D13)-10,1)</f>
        <v>0</v>
      </c>
      <c r="D24" s="38">
        <f t="shared" si="0"/>
        <v>0</v>
      </c>
      <c r="H24" s="47"/>
    </row>
    <row r="25" spans="1:8" x14ac:dyDescent="0.25">
      <c r="A25" s="16">
        <v>24.311111111111099</v>
      </c>
      <c r="B25" s="25">
        <v>4</v>
      </c>
      <c r="C25" s="16" t="str">
        <f>MID(D13,LEN(D13)-11,1)</f>
        <v>0</v>
      </c>
      <c r="D25" s="38">
        <f t="shared" si="0"/>
        <v>0</v>
      </c>
      <c r="H25" s="47"/>
    </row>
    <row r="26" spans="1:8" x14ac:dyDescent="0.25">
      <c r="A26" s="16">
        <v>25.377777777777698</v>
      </c>
      <c r="B26" s="25">
        <v>8</v>
      </c>
      <c r="C26" s="16" t="str">
        <f>MID(D13,LEN(D13)-12,1)</f>
        <v>6</v>
      </c>
      <c r="D26" s="38">
        <f t="shared" si="0"/>
        <v>48</v>
      </c>
      <c r="H26" s="47"/>
    </row>
    <row r="27" spans="1:8" x14ac:dyDescent="0.25">
      <c r="A27" s="16">
        <v>26.4444444444444</v>
      </c>
      <c r="B27" s="25">
        <v>5</v>
      </c>
      <c r="C27" s="16" t="str">
        <f>MID(D13,LEN(D13)-13,1)</f>
        <v>3</v>
      </c>
      <c r="D27" s="38">
        <f t="shared" si="0"/>
        <v>15</v>
      </c>
      <c r="H27" s="47"/>
    </row>
    <row r="28" spans="1:8" x14ac:dyDescent="0.25">
      <c r="A28" s="16">
        <v>27.511111111111099</v>
      </c>
      <c r="B28" s="25">
        <v>10</v>
      </c>
      <c r="C28" s="16" t="str">
        <f>MID(D13,LEN(D13)-14,1)</f>
        <v>0</v>
      </c>
      <c r="D28" s="38">
        <f t="shared" si="0"/>
        <v>0</v>
      </c>
      <c r="H28" s="47"/>
    </row>
    <row r="29" spans="1:8" ht="15.75" thickBot="1" x14ac:dyDescent="0.3">
      <c r="A29" s="21">
        <v>28.577777777777701</v>
      </c>
      <c r="B29" s="44"/>
      <c r="C29" s="45"/>
      <c r="D29" s="45"/>
      <c r="H29" s="47"/>
    </row>
    <row r="30" spans="1:8" ht="16.5" thickTop="1" thickBot="1" x14ac:dyDescent="0.3">
      <c r="A30" s="27">
        <v>29.6444444444444</v>
      </c>
      <c r="B30" s="28" t="s">
        <v>13</v>
      </c>
      <c r="C30" s="29"/>
      <c r="D30" s="29">
        <f>SUM(D14:D29)</f>
        <v>184</v>
      </c>
      <c r="H30" s="47"/>
    </row>
    <row r="31" spans="1:8" ht="16.5" thickTop="1" thickBot="1" x14ac:dyDescent="0.3">
      <c r="A31" s="27">
        <v>30.711111111111101</v>
      </c>
      <c r="B31" s="28" t="s">
        <v>14</v>
      </c>
      <c r="C31" s="29"/>
      <c r="D31" s="29">
        <f>MOD(D30,11)</f>
        <v>8</v>
      </c>
    </row>
    <row r="32" spans="1:8" ht="16.5" thickTop="1" thickBot="1" x14ac:dyDescent="0.3">
      <c r="A32" s="30">
        <v>31.7777777777777</v>
      </c>
      <c r="B32" s="31" t="s">
        <v>15</v>
      </c>
      <c r="C32" s="32"/>
      <c r="D32" s="33">
        <f>IF(11-D31=10,1,IF(11-D31=11,0,11-MOD(D30,11)))</f>
        <v>3</v>
      </c>
    </row>
    <row r="33" spans="1:10" ht="16.5" thickTop="1" thickBot="1" x14ac:dyDescent="0.3">
      <c r="A33" s="34">
        <v>32.844444444444399</v>
      </c>
      <c r="B33" s="35" t="s">
        <v>16</v>
      </c>
      <c r="C33" s="36"/>
      <c r="D33" s="34" t="str">
        <f>D32&amp;D13</f>
        <v>3036000012830001</v>
      </c>
      <c r="I33" s="13"/>
      <c r="J33" s="13"/>
    </row>
    <row r="34" spans="1:10" ht="15.75" thickTop="1" x14ac:dyDescent="0.25"/>
  </sheetData>
  <sheetProtection algorithmName="SHA-512" hashValue="odSMwcfBwOjXlc7vWPD0EJwcyXDSwkMotZ0neb7XR9QjglaWha6Qp818XflThsTRLd8VHifvpqajPNulQb53og==" saltValue="V8iiNvuaLjVknhTzftxnrg==" spinCount="100000" sheet="1" objects="1" scenarios="1"/>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8F55-6CCB-42AD-BF65-298720F08577}">
  <dimension ref="A1:AC34"/>
  <sheetViews>
    <sheetView zoomScaleNormal="100" workbookViewId="0"/>
  </sheetViews>
  <sheetFormatPr defaultRowHeight="15" x14ac:dyDescent="0.25"/>
  <cols>
    <col min="1" max="1" width="4.140625" style="10" bestFit="1" customWidth="1"/>
    <col min="2" max="2" width="25.28515625" style="10" bestFit="1" customWidth="1"/>
    <col min="3" max="4" width="22" style="10" bestFit="1" customWidth="1"/>
    <col min="5" max="5" width="17.7109375" style="10" bestFit="1" customWidth="1"/>
    <col min="6" max="6" width="18.140625" style="10" bestFit="1" customWidth="1"/>
    <col min="7" max="8" width="8.85546875" style="10"/>
    <col min="9" max="9" width="17.5703125" style="10" customWidth="1"/>
    <col min="10" max="29" width="8.85546875" style="10"/>
  </cols>
  <sheetData>
    <row r="1" spans="1:5" x14ac:dyDescent="0.25">
      <c r="C1" s="37" t="s">
        <v>22</v>
      </c>
    </row>
    <row r="2" spans="1:5" ht="15.75" thickBot="1" x14ac:dyDescent="0.3">
      <c r="A2" s="13" t="s">
        <v>0</v>
      </c>
      <c r="B2" s="13" t="s">
        <v>1</v>
      </c>
      <c r="C2" s="13" t="s">
        <v>38</v>
      </c>
      <c r="D2" s="13" t="s">
        <v>16</v>
      </c>
    </row>
    <row r="3" spans="1:5" ht="16.5" thickTop="1" thickBot="1" x14ac:dyDescent="0.3">
      <c r="A3" s="14">
        <v>1</v>
      </c>
      <c r="B3" s="14" t="s">
        <v>3</v>
      </c>
      <c r="C3" s="68" t="s">
        <v>77</v>
      </c>
      <c r="D3" s="1" t="str">
        <f>D33</f>
        <v>1253586468001120</v>
      </c>
    </row>
    <row r="4" spans="1:5" ht="15.75" thickTop="1" x14ac:dyDescent="0.25">
      <c r="A4" s="16">
        <v>2</v>
      </c>
      <c r="B4" s="16" t="s">
        <v>4</v>
      </c>
      <c r="C4" s="16"/>
      <c r="D4" s="38" t="str">
        <f>SUBSTITUTE(SUBSTITUTE(C3,".","")," ","")</f>
        <v>802535860V460112</v>
      </c>
    </row>
    <row r="5" spans="1:5" x14ac:dyDescent="0.25">
      <c r="A5" s="16">
        <v>3</v>
      </c>
      <c r="B5" s="16" t="s">
        <v>20</v>
      </c>
      <c r="C5" s="16"/>
      <c r="D5" s="38" t="str">
        <f>MID(D4,3,6)</f>
        <v>253586</v>
      </c>
    </row>
    <row r="6" spans="1:5" x14ac:dyDescent="0.25">
      <c r="A6" s="16">
        <v>4</v>
      </c>
      <c r="B6" s="16" t="s">
        <v>6</v>
      </c>
      <c r="C6" s="16"/>
      <c r="D6" s="38" t="str">
        <f>MID(D4,10,1)</f>
        <v>V</v>
      </c>
    </row>
    <row r="7" spans="1:5" x14ac:dyDescent="0.25">
      <c r="A7" s="16">
        <v>5</v>
      </c>
      <c r="B7" s="16" t="s">
        <v>7</v>
      </c>
      <c r="C7" s="16"/>
      <c r="D7" s="38" t="str">
        <f>MID(D4,11,7)</f>
        <v>460112</v>
      </c>
    </row>
    <row r="8" spans="1:5" x14ac:dyDescent="0.25">
      <c r="A8" s="16">
        <v>6</v>
      </c>
      <c r="B8" s="39" t="s">
        <v>19</v>
      </c>
      <c r="C8" s="16"/>
      <c r="D8" s="38" t="str">
        <f>MID(D7,1,1)</f>
        <v>4</v>
      </c>
    </row>
    <row r="9" spans="1:5" x14ac:dyDescent="0.25">
      <c r="A9" s="16">
        <v>7</v>
      </c>
      <c r="B9" s="39" t="s">
        <v>21</v>
      </c>
      <c r="C9" s="16"/>
      <c r="D9" s="38" t="str">
        <f>MID(D7,2,1)</f>
        <v>6</v>
      </c>
    </row>
    <row r="10" spans="1:5" x14ac:dyDescent="0.25">
      <c r="A10" s="16">
        <v>8</v>
      </c>
      <c r="B10" s="16" t="s">
        <v>12</v>
      </c>
      <c r="C10" s="16"/>
      <c r="D10" s="38" t="str">
        <f>IF(LEFT(TEXT(C3,"00"),2)="00","74",
  IF(AND(VALUE(LEFT(TEXT(C3,"00"),2))&gt;=80,VALUE(LEFT(TEXT(C3,"00"),2))&lt;=84),
     LEFT(TEXT(C3,"00"),2),
     IF(AND(VALUE(LEFT(TEXT(C3,"00"),2))&gt;=85,VALUE(LEFT(TEXT(C3,"00"),2))&lt;=89),
        TEXT(VALUE(LEFT(TEXT(C3,"00"),2))+7,"00"),
        ""
     )
  )
)</f>
        <v>80</v>
      </c>
    </row>
    <row r="11" spans="1:5" x14ac:dyDescent="0.25">
      <c r="A11" s="16">
        <v>9</v>
      </c>
      <c r="B11" s="39" t="s">
        <v>10</v>
      </c>
      <c r="C11" s="16"/>
      <c r="D11" s="38" t="str">
        <f>MID(D7,3,4)</f>
        <v>0112</v>
      </c>
    </row>
    <row r="12" spans="1:5" x14ac:dyDescent="0.25">
      <c r="A12" s="16">
        <v>10</v>
      </c>
      <c r="B12" s="39" t="s">
        <v>18</v>
      </c>
      <c r="C12" s="16"/>
      <c r="D12" s="38">
        <v>0</v>
      </c>
    </row>
    <row r="13" spans="1:5" ht="15.75" thickBot="1" x14ac:dyDescent="0.3">
      <c r="A13" s="21">
        <v>11</v>
      </c>
      <c r="B13" s="21" t="s">
        <v>17</v>
      </c>
      <c r="C13" s="21"/>
      <c r="D13" s="21" t="str">
        <f>D5&amp;D8&amp;D9&amp;D10&amp;D11&amp;D12</f>
        <v>253586468001120</v>
      </c>
      <c r="E13" s="43"/>
    </row>
    <row r="14" spans="1:5" ht="15.75" thickTop="1" x14ac:dyDescent="0.25">
      <c r="A14" s="24">
        <v>12</v>
      </c>
      <c r="B14" s="23">
        <v>2</v>
      </c>
      <c r="C14" s="24" t="str">
        <f>MID(D13,LEN(D13)-0,1)</f>
        <v>0</v>
      </c>
      <c r="D14" s="42">
        <f>C14*B14</f>
        <v>0</v>
      </c>
    </row>
    <row r="15" spans="1:5" x14ac:dyDescent="0.25">
      <c r="A15" s="16">
        <v>13</v>
      </c>
      <c r="B15" s="25">
        <v>4</v>
      </c>
      <c r="C15" s="16" t="str">
        <f>MID(D13,LEN(D13)-1,1)</f>
        <v>2</v>
      </c>
      <c r="D15" s="38">
        <f>C15*B15</f>
        <v>8</v>
      </c>
    </row>
    <row r="16" spans="1:5" x14ac:dyDescent="0.25">
      <c r="A16" s="16">
        <v>14</v>
      </c>
      <c r="B16" s="25">
        <v>8</v>
      </c>
      <c r="C16" s="16" t="str">
        <f>MID(D13,LEN(D13)-2,1)</f>
        <v>1</v>
      </c>
      <c r="D16" s="38">
        <f t="shared" ref="D16:D28" si="0">C16*B16</f>
        <v>8</v>
      </c>
    </row>
    <row r="17" spans="1:4" x14ac:dyDescent="0.25">
      <c r="A17" s="16">
        <v>15</v>
      </c>
      <c r="B17" s="25">
        <v>5</v>
      </c>
      <c r="C17" s="16" t="str">
        <f>MID(D13,LEN(D13)-3,1)</f>
        <v>1</v>
      </c>
      <c r="D17" s="38">
        <f t="shared" si="0"/>
        <v>5</v>
      </c>
    </row>
    <row r="18" spans="1:4" x14ac:dyDescent="0.25">
      <c r="A18" s="16">
        <v>16</v>
      </c>
      <c r="B18" s="25">
        <v>10</v>
      </c>
      <c r="C18" s="16" t="str">
        <f>MID(D13,LEN(D13)-4,1)</f>
        <v>0</v>
      </c>
      <c r="D18" s="38">
        <f t="shared" si="0"/>
        <v>0</v>
      </c>
    </row>
    <row r="19" spans="1:4" x14ac:dyDescent="0.25">
      <c r="A19" s="16">
        <v>17</v>
      </c>
      <c r="B19" s="25">
        <v>9</v>
      </c>
      <c r="C19" s="16" t="str">
        <f>MID(D13,LEN(D13)-5,1)</f>
        <v>0</v>
      </c>
      <c r="D19" s="38">
        <f t="shared" si="0"/>
        <v>0</v>
      </c>
    </row>
    <row r="20" spans="1:4" x14ac:dyDescent="0.25">
      <c r="A20" s="16">
        <v>18</v>
      </c>
      <c r="B20" s="25">
        <v>7</v>
      </c>
      <c r="C20" s="16" t="str">
        <f>MID(D13,LEN(D13)-6,1)</f>
        <v>8</v>
      </c>
      <c r="D20" s="38">
        <f t="shared" si="0"/>
        <v>56</v>
      </c>
    </row>
    <row r="21" spans="1:4" x14ac:dyDescent="0.25">
      <c r="A21" s="16">
        <v>19</v>
      </c>
      <c r="B21" s="25">
        <v>3</v>
      </c>
      <c r="C21" s="16" t="str">
        <f>MID(D13,LEN(D13)-7,1)</f>
        <v>6</v>
      </c>
      <c r="D21" s="38">
        <f t="shared" si="0"/>
        <v>18</v>
      </c>
    </row>
    <row r="22" spans="1:4" x14ac:dyDescent="0.25">
      <c r="A22" s="16">
        <v>20</v>
      </c>
      <c r="B22" s="25">
        <v>6</v>
      </c>
      <c r="C22" s="16" t="str">
        <f>MID(D13,LEN(D13)-8,1)</f>
        <v>4</v>
      </c>
      <c r="D22" s="38">
        <f t="shared" si="0"/>
        <v>24</v>
      </c>
    </row>
    <row r="23" spans="1:4" x14ac:dyDescent="0.25">
      <c r="A23" s="16">
        <v>21</v>
      </c>
      <c r="B23" s="25">
        <v>1</v>
      </c>
      <c r="C23" s="16" t="str">
        <f>MID(D13,LEN(D13)-9,1)</f>
        <v>6</v>
      </c>
      <c r="D23" s="38">
        <f t="shared" si="0"/>
        <v>6</v>
      </c>
    </row>
    <row r="24" spans="1:4" x14ac:dyDescent="0.25">
      <c r="A24" s="16">
        <v>22</v>
      </c>
      <c r="B24" s="25">
        <v>2</v>
      </c>
      <c r="C24" s="16" t="str">
        <f>MID(D13,LEN(D13)-10,1)</f>
        <v>8</v>
      </c>
      <c r="D24" s="38">
        <f t="shared" si="0"/>
        <v>16</v>
      </c>
    </row>
    <row r="25" spans="1:4" x14ac:dyDescent="0.25">
      <c r="A25" s="16">
        <v>23</v>
      </c>
      <c r="B25" s="25">
        <v>4</v>
      </c>
      <c r="C25" s="16" t="str">
        <f>MID(D13,LEN(D13)-11,1)</f>
        <v>5</v>
      </c>
      <c r="D25" s="38">
        <f t="shared" si="0"/>
        <v>20</v>
      </c>
    </row>
    <row r="26" spans="1:4" x14ac:dyDescent="0.25">
      <c r="A26" s="16">
        <v>24</v>
      </c>
      <c r="B26" s="25">
        <v>8</v>
      </c>
      <c r="C26" s="16" t="str">
        <f>MID(D13,LEN(D13)-12,1)</f>
        <v>3</v>
      </c>
      <c r="D26" s="38">
        <f t="shared" si="0"/>
        <v>24</v>
      </c>
    </row>
    <row r="27" spans="1:4" x14ac:dyDescent="0.25">
      <c r="A27" s="16">
        <v>25</v>
      </c>
      <c r="B27" s="25">
        <v>5</v>
      </c>
      <c r="C27" s="16" t="str">
        <f>MID(D13,LEN(D13)-13,1)</f>
        <v>5</v>
      </c>
      <c r="D27" s="38">
        <f t="shared" si="0"/>
        <v>25</v>
      </c>
    </row>
    <row r="28" spans="1:4" x14ac:dyDescent="0.25">
      <c r="A28" s="16">
        <v>26</v>
      </c>
      <c r="B28" s="25">
        <v>10</v>
      </c>
      <c r="C28" s="16" t="str">
        <f>MID(D13,LEN(D13)-14,1)</f>
        <v>2</v>
      </c>
      <c r="D28" s="38">
        <f t="shared" si="0"/>
        <v>20</v>
      </c>
    </row>
    <row r="29" spans="1:4" ht="15.75" thickBot="1" x14ac:dyDescent="0.3">
      <c r="A29" s="21"/>
      <c r="B29" s="44"/>
      <c r="C29" s="45"/>
      <c r="D29" s="45"/>
    </row>
    <row r="30" spans="1:4" ht="16.5" thickTop="1" thickBot="1" x14ac:dyDescent="0.3">
      <c r="A30" s="27">
        <v>27</v>
      </c>
      <c r="B30" s="28" t="s">
        <v>13</v>
      </c>
      <c r="C30" s="29"/>
      <c r="D30" s="29">
        <f>SUM(D14:D29)</f>
        <v>230</v>
      </c>
    </row>
    <row r="31" spans="1:4" ht="16.5" thickTop="1" thickBot="1" x14ac:dyDescent="0.3">
      <c r="A31" s="27">
        <v>28</v>
      </c>
      <c r="B31" s="28" t="s">
        <v>14</v>
      </c>
      <c r="C31" s="29"/>
      <c r="D31" s="29">
        <f>MOD(D30,11)</f>
        <v>10</v>
      </c>
    </row>
    <row r="32" spans="1:4" ht="16.5" thickTop="1" thickBot="1" x14ac:dyDescent="0.3">
      <c r="A32" s="30">
        <v>29</v>
      </c>
      <c r="B32" s="31" t="s">
        <v>15</v>
      </c>
      <c r="C32" s="32"/>
      <c r="D32" s="33">
        <f>IF(11-D31=10,1,IF(11-D31=11,0,11-MOD(D30,11)))</f>
        <v>1</v>
      </c>
    </row>
    <row r="33" spans="1:4" ht="16.5" thickTop="1" thickBot="1" x14ac:dyDescent="0.3">
      <c r="A33" s="34">
        <v>30</v>
      </c>
      <c r="B33" s="35" t="s">
        <v>16</v>
      </c>
      <c r="C33" s="36"/>
      <c r="D33" s="34" t="str">
        <f>D32&amp;D13</f>
        <v>1253586468001120</v>
      </c>
    </row>
    <row r="34" spans="1:4" ht="15.75" thickTop="1" x14ac:dyDescent="0.25"/>
  </sheetData>
  <sheetProtection algorithmName="SHA-512" hashValue="LU4dVozYT7bkaK1bUN0ryXBkSzEhgf1AyB4kVC21hto6tB8WGcR9HY4+Vl6bW+ZrITfv/P2XEc+LFVarKO/IIA==" saltValue="g1y7oZ0neGLjRTJViE5xww==" spinCount="100000" sheet="1" objects="1" scenarios="1"/>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2F1B-018B-4D39-9CCF-C199B61C912D}">
  <dimension ref="A1:AC33"/>
  <sheetViews>
    <sheetView zoomScaleNormal="100" workbookViewId="0">
      <selection activeCell="D3" sqref="D3"/>
    </sheetView>
  </sheetViews>
  <sheetFormatPr defaultRowHeight="15" x14ac:dyDescent="0.25"/>
  <cols>
    <col min="1" max="1" width="4.140625" style="10" bestFit="1" customWidth="1"/>
    <col min="2" max="2" width="25.28515625" style="10" bestFit="1" customWidth="1"/>
    <col min="3" max="4" width="22" style="10" bestFit="1" customWidth="1"/>
    <col min="5" max="5" width="8.85546875" style="10"/>
    <col min="6" max="6" width="18.140625" style="10" bestFit="1" customWidth="1"/>
    <col min="7" max="7" width="8.85546875" style="10"/>
    <col min="8" max="8" width="24.42578125" style="10" customWidth="1"/>
    <col min="9" max="9" width="17.5703125" style="10" customWidth="1"/>
    <col min="10" max="10" width="19" style="10" customWidth="1"/>
    <col min="11" max="29" width="8.85546875" style="10"/>
  </cols>
  <sheetData>
    <row r="1" spans="1:12" x14ac:dyDescent="0.25">
      <c r="C1" s="37" t="s">
        <v>52</v>
      </c>
    </row>
    <row r="2" spans="1:12" ht="15.75" thickBot="1" x14ac:dyDescent="0.3">
      <c r="A2" s="13" t="s">
        <v>0</v>
      </c>
      <c r="B2" s="13"/>
      <c r="C2" s="13" t="s">
        <v>38</v>
      </c>
      <c r="D2" s="13" t="s">
        <v>16</v>
      </c>
    </row>
    <row r="3" spans="1:12" ht="16.5" thickTop="1" thickBot="1" x14ac:dyDescent="0.3">
      <c r="A3" s="14">
        <v>1</v>
      </c>
      <c r="B3" s="14" t="s">
        <v>3</v>
      </c>
      <c r="C3" s="15" t="s">
        <v>37</v>
      </c>
      <c r="D3" s="1" t="str">
        <f>D32</f>
        <v>6036000017610909</v>
      </c>
      <c r="J3" s="46"/>
    </row>
    <row r="4" spans="1:12" ht="15.75" thickTop="1" x14ac:dyDescent="0.25">
      <c r="A4" s="16">
        <v>2</v>
      </c>
      <c r="B4" s="16" t="s">
        <v>4</v>
      </c>
      <c r="C4" s="16"/>
      <c r="D4" s="38" t="str">
        <f>SUBSTITUTE(SUBSTITUTE(C3,".","")," ","")</f>
        <v>036000012Y2100909</v>
      </c>
    </row>
    <row r="5" spans="1:12" x14ac:dyDescent="0.25">
      <c r="A5" s="16">
        <v>3</v>
      </c>
      <c r="B5" s="16" t="s">
        <v>5</v>
      </c>
      <c r="C5" s="16"/>
      <c r="D5" s="38" t="str">
        <f>MID(D4,1,8)</f>
        <v>03600001</v>
      </c>
    </row>
    <row r="6" spans="1:12" x14ac:dyDescent="0.25">
      <c r="A6" s="16">
        <v>4</v>
      </c>
      <c r="B6" s="16" t="s">
        <v>6</v>
      </c>
      <c r="C6" s="16"/>
      <c r="D6" s="38" t="str">
        <f>MID(D4,10,1)</f>
        <v>Y</v>
      </c>
    </row>
    <row r="7" spans="1:12" x14ac:dyDescent="0.25">
      <c r="A7" s="16">
        <v>5</v>
      </c>
      <c r="B7" s="16" t="s">
        <v>7</v>
      </c>
      <c r="C7" s="16"/>
      <c r="D7" s="38" t="str">
        <f>MID(D4,11,7)</f>
        <v>2100909</v>
      </c>
      <c r="F7" s="19"/>
    </row>
    <row r="8" spans="1:12" x14ac:dyDescent="0.25">
      <c r="A8" s="16">
        <v>6</v>
      </c>
      <c r="B8" s="39" t="s">
        <v>35</v>
      </c>
      <c r="C8" s="16"/>
      <c r="D8" s="38" t="str">
        <f>MID(D7,3,5)</f>
        <v>00909</v>
      </c>
      <c r="H8" s="46"/>
    </row>
    <row r="9" spans="1:12" x14ac:dyDescent="0.25">
      <c r="A9" s="16">
        <v>7</v>
      </c>
      <c r="B9" s="39" t="s">
        <v>28</v>
      </c>
      <c r="C9" s="16"/>
      <c r="D9" s="38">
        <f>IF(VALUE(D8)&gt;=90000,88,IF(VALUE(D8)&lt;10000,76,"Fout in invoer"))</f>
        <v>76</v>
      </c>
      <c r="H9" s="46"/>
    </row>
    <row r="10" spans="1:12" x14ac:dyDescent="0.25">
      <c r="A10" s="16">
        <v>8</v>
      </c>
      <c r="B10" s="16" t="s">
        <v>23</v>
      </c>
      <c r="C10" s="16"/>
      <c r="D10" s="38" t="str">
        <f>MID(D7,2,1)</f>
        <v>1</v>
      </c>
      <c r="H10" s="46"/>
    </row>
    <row r="11" spans="1:12" x14ac:dyDescent="0.25">
      <c r="A11" s="16">
        <v>9</v>
      </c>
      <c r="B11" s="39" t="s">
        <v>34</v>
      </c>
      <c r="C11" s="16"/>
      <c r="D11" s="38" t="str">
        <f>MID(D7,4,4)</f>
        <v>0909</v>
      </c>
      <c r="H11" s="46"/>
    </row>
    <row r="12" spans="1:12" ht="15.75" thickBot="1" x14ac:dyDescent="0.3">
      <c r="A12" s="21">
        <v>10</v>
      </c>
      <c r="B12" s="40" t="s">
        <v>17</v>
      </c>
      <c r="C12" s="21"/>
      <c r="D12" s="41" t="str">
        <f>D5&amp;D9&amp;D10&amp;D11</f>
        <v>036000017610909</v>
      </c>
      <c r="H12" s="46"/>
    </row>
    <row r="13" spans="1:12" ht="15.75" thickTop="1" x14ac:dyDescent="0.25">
      <c r="A13" s="24">
        <v>11</v>
      </c>
      <c r="B13" s="23">
        <v>2</v>
      </c>
      <c r="C13" s="24" t="str">
        <f>MID(D12,LEN(D12)-0,1)</f>
        <v>9</v>
      </c>
      <c r="D13" s="42">
        <f>C13*B13</f>
        <v>18</v>
      </c>
      <c r="H13" s="46"/>
    </row>
    <row r="14" spans="1:12" x14ac:dyDescent="0.25">
      <c r="A14" s="16">
        <v>12</v>
      </c>
      <c r="B14" s="25">
        <v>4</v>
      </c>
      <c r="C14" s="16" t="str">
        <f>MID(D12,LEN(D12)-1,1)</f>
        <v>0</v>
      </c>
      <c r="D14" s="38">
        <f>C14*B14</f>
        <v>0</v>
      </c>
      <c r="E14" s="46"/>
      <c r="F14" s="19"/>
      <c r="L14" s="46"/>
    </row>
    <row r="15" spans="1:12" x14ac:dyDescent="0.25">
      <c r="A15" s="16">
        <v>13</v>
      </c>
      <c r="B15" s="25">
        <v>8</v>
      </c>
      <c r="C15" s="16" t="str">
        <f>MID(D12,LEN(D12)-2,1)</f>
        <v>9</v>
      </c>
      <c r="D15" s="38">
        <f t="shared" ref="D15:D27" si="0">C15*B15</f>
        <v>72</v>
      </c>
      <c r="H15" s="47"/>
    </row>
    <row r="16" spans="1:12" x14ac:dyDescent="0.25">
      <c r="A16" s="16">
        <v>14</v>
      </c>
      <c r="B16" s="25">
        <v>5</v>
      </c>
      <c r="C16" s="16" t="str">
        <f>MID(D12,LEN(D12)-3,1)</f>
        <v>0</v>
      </c>
      <c r="D16" s="38">
        <f t="shared" si="0"/>
        <v>0</v>
      </c>
      <c r="H16" s="47"/>
    </row>
    <row r="17" spans="1:8" x14ac:dyDescent="0.25">
      <c r="A17" s="16">
        <v>15</v>
      </c>
      <c r="B17" s="25">
        <v>10</v>
      </c>
      <c r="C17" s="16" t="str">
        <f>MID(D12,LEN(D12)-4,1)</f>
        <v>1</v>
      </c>
      <c r="D17" s="38">
        <f t="shared" si="0"/>
        <v>10</v>
      </c>
      <c r="H17" s="47"/>
    </row>
    <row r="18" spans="1:8" x14ac:dyDescent="0.25">
      <c r="A18" s="16">
        <v>16</v>
      </c>
      <c r="B18" s="25">
        <v>9</v>
      </c>
      <c r="C18" s="16" t="str">
        <f>MID(D12,LEN(D12)-5,1)</f>
        <v>6</v>
      </c>
      <c r="D18" s="38">
        <f t="shared" si="0"/>
        <v>54</v>
      </c>
      <c r="H18" s="47"/>
    </row>
    <row r="19" spans="1:8" x14ac:dyDescent="0.25">
      <c r="A19" s="16">
        <v>17</v>
      </c>
      <c r="B19" s="25">
        <v>7</v>
      </c>
      <c r="C19" s="16" t="str">
        <f>MID(D12,LEN(D12)-6,1)</f>
        <v>7</v>
      </c>
      <c r="D19" s="38">
        <f t="shared" si="0"/>
        <v>49</v>
      </c>
      <c r="H19" s="47"/>
    </row>
    <row r="20" spans="1:8" x14ac:dyDescent="0.25">
      <c r="A20" s="16">
        <v>18</v>
      </c>
      <c r="B20" s="25">
        <v>3</v>
      </c>
      <c r="C20" s="16" t="str">
        <f>MID(D12,LEN(D12)-7,1)</f>
        <v>1</v>
      </c>
      <c r="D20" s="38">
        <f t="shared" si="0"/>
        <v>3</v>
      </c>
      <c r="H20" s="47"/>
    </row>
    <row r="21" spans="1:8" x14ac:dyDescent="0.25">
      <c r="A21" s="16">
        <v>19</v>
      </c>
      <c r="B21" s="25">
        <v>6</v>
      </c>
      <c r="C21" s="16" t="str">
        <f>MID(D12,LEN(D12)-8,1)</f>
        <v>0</v>
      </c>
      <c r="D21" s="38">
        <f t="shared" si="0"/>
        <v>0</v>
      </c>
      <c r="H21" s="47"/>
    </row>
    <row r="22" spans="1:8" x14ac:dyDescent="0.25">
      <c r="A22" s="16">
        <v>20</v>
      </c>
      <c r="B22" s="25">
        <v>1</v>
      </c>
      <c r="C22" s="16" t="str">
        <f>MID(D12,LEN(D12)-9,1)</f>
        <v>0</v>
      </c>
      <c r="D22" s="38">
        <f t="shared" si="0"/>
        <v>0</v>
      </c>
      <c r="H22" s="47"/>
    </row>
    <row r="23" spans="1:8" x14ac:dyDescent="0.25">
      <c r="A23" s="16">
        <v>21</v>
      </c>
      <c r="B23" s="25">
        <v>2</v>
      </c>
      <c r="C23" s="16" t="str">
        <f>MID(D12,LEN(D12)-10,1)</f>
        <v>0</v>
      </c>
      <c r="D23" s="38">
        <f t="shared" si="0"/>
        <v>0</v>
      </c>
      <c r="H23" s="47"/>
    </row>
    <row r="24" spans="1:8" x14ac:dyDescent="0.25">
      <c r="A24" s="16">
        <v>22</v>
      </c>
      <c r="B24" s="25">
        <v>4</v>
      </c>
      <c r="C24" s="16" t="str">
        <f>MID(D12,LEN(D12)-11,1)</f>
        <v>0</v>
      </c>
      <c r="D24" s="38">
        <f t="shared" si="0"/>
        <v>0</v>
      </c>
      <c r="H24" s="47"/>
    </row>
    <row r="25" spans="1:8" x14ac:dyDescent="0.25">
      <c r="A25" s="16">
        <v>23</v>
      </c>
      <c r="B25" s="25">
        <v>8</v>
      </c>
      <c r="C25" s="16" t="str">
        <f>MID(D12,LEN(D12)-12,1)</f>
        <v>6</v>
      </c>
      <c r="D25" s="38">
        <f t="shared" si="0"/>
        <v>48</v>
      </c>
      <c r="H25" s="47"/>
    </row>
    <row r="26" spans="1:8" x14ac:dyDescent="0.25">
      <c r="A26" s="16">
        <v>24</v>
      </c>
      <c r="B26" s="25">
        <v>5</v>
      </c>
      <c r="C26" s="16" t="str">
        <f>MID(D12,LEN(D12)-13,1)</f>
        <v>3</v>
      </c>
      <c r="D26" s="38">
        <f t="shared" si="0"/>
        <v>15</v>
      </c>
      <c r="H26" s="47"/>
    </row>
    <row r="27" spans="1:8" x14ac:dyDescent="0.25">
      <c r="A27" s="16">
        <v>25</v>
      </c>
      <c r="B27" s="25">
        <v>10</v>
      </c>
      <c r="C27" s="16" t="str">
        <f>MID(D12,LEN(D12)-14,1)</f>
        <v>0</v>
      </c>
      <c r="D27" s="38">
        <f t="shared" si="0"/>
        <v>0</v>
      </c>
      <c r="H27" s="47"/>
    </row>
    <row r="28" spans="1:8" ht="15.75" thickBot="1" x14ac:dyDescent="0.3">
      <c r="A28" s="21">
        <v>26</v>
      </c>
      <c r="B28" s="44"/>
      <c r="C28" s="45"/>
      <c r="D28" s="45"/>
      <c r="H28" s="47"/>
    </row>
    <row r="29" spans="1:8" ht="16.5" thickTop="1" thickBot="1" x14ac:dyDescent="0.3">
      <c r="A29" s="27">
        <v>27</v>
      </c>
      <c r="B29" s="28" t="s">
        <v>13</v>
      </c>
      <c r="C29" s="29"/>
      <c r="D29" s="29">
        <f>SUM(D13:D28)</f>
        <v>269</v>
      </c>
      <c r="H29" s="47"/>
    </row>
    <row r="30" spans="1:8" ht="16.5" thickTop="1" thickBot="1" x14ac:dyDescent="0.3">
      <c r="A30" s="27">
        <v>28</v>
      </c>
      <c r="B30" s="28" t="s">
        <v>14</v>
      </c>
      <c r="C30" s="29"/>
      <c r="D30" s="29">
        <f>MOD(D29,11)</f>
        <v>5</v>
      </c>
      <c r="H30" s="47"/>
    </row>
    <row r="31" spans="1:8" ht="16.5" thickTop="1" thickBot="1" x14ac:dyDescent="0.3">
      <c r="A31" s="30">
        <v>29</v>
      </c>
      <c r="B31" s="31" t="s">
        <v>15</v>
      </c>
      <c r="C31" s="32"/>
      <c r="D31" s="33">
        <f>IF(11-D30=10,1,IF(11-D30=11,0,11-MOD(D29,11)))</f>
        <v>6</v>
      </c>
    </row>
    <row r="32" spans="1:8" ht="16.5" thickTop="1" thickBot="1" x14ac:dyDescent="0.3">
      <c r="A32" s="34">
        <v>30</v>
      </c>
      <c r="B32" s="35" t="s">
        <v>16</v>
      </c>
      <c r="C32" s="36"/>
      <c r="D32" s="34" t="str">
        <f>D31&amp;D12</f>
        <v>6036000017610909</v>
      </c>
    </row>
    <row r="33" spans="9:10" ht="15.75" thickTop="1" x14ac:dyDescent="0.25">
      <c r="I33" s="13"/>
      <c r="J33" s="13"/>
    </row>
  </sheetData>
  <sheetProtection algorithmName="SHA-512" hashValue="0FSD1C5W2uPur8z2iBsmY0OrbtlnmnUBj8ynMk6abnPPPdNEMDzFMfXyFuHIdETXEcowEQZvT4hUC59gAHmdQg==" saltValue="c2fkHc/hSbnmUgZ7Tb4oiQ==" spinCount="100000" sheet="1" objects="1" scenarios="1"/>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AC6F-96A2-434C-B17E-746C1E36F7CA}">
  <dimension ref="A1:AC34"/>
  <sheetViews>
    <sheetView zoomScaleNormal="100" workbookViewId="0"/>
  </sheetViews>
  <sheetFormatPr defaultRowHeight="15" x14ac:dyDescent="0.25"/>
  <cols>
    <col min="1" max="1" width="4.140625" style="10" bestFit="1" customWidth="1"/>
    <col min="2" max="2" width="25.28515625" style="10" bestFit="1" customWidth="1"/>
    <col min="3" max="4" width="22" style="10" bestFit="1" customWidth="1"/>
    <col min="5" max="5" width="17.7109375" style="10" bestFit="1" customWidth="1"/>
    <col min="6" max="6" width="22.5703125" style="10" customWidth="1"/>
    <col min="7" max="7" width="5.7109375" style="10" customWidth="1"/>
    <col min="8" max="9" width="22" style="10" bestFit="1" customWidth="1"/>
    <col min="10" max="10" width="17.7109375" style="10" bestFit="1" customWidth="1"/>
    <col min="11" max="29" width="8.85546875" style="10"/>
  </cols>
  <sheetData>
    <row r="1" spans="1:10" ht="48" customHeight="1" x14ac:dyDescent="0.25">
      <c r="B1" s="37" t="s">
        <v>53</v>
      </c>
      <c r="H1" s="37" t="s">
        <v>66</v>
      </c>
    </row>
    <row r="2" spans="1:10" ht="15.75" thickBot="1" x14ac:dyDescent="0.3">
      <c r="A2" s="13" t="s">
        <v>0</v>
      </c>
      <c r="B2" s="13" t="s">
        <v>1</v>
      </c>
      <c r="C2" s="13" t="s">
        <v>38</v>
      </c>
      <c r="D2" s="13" t="s">
        <v>16</v>
      </c>
      <c r="G2" s="13" t="s">
        <v>0</v>
      </c>
      <c r="H2" s="13" t="s">
        <v>1</v>
      </c>
      <c r="I2" s="13" t="s">
        <v>38</v>
      </c>
      <c r="J2" s="13" t="s">
        <v>16</v>
      </c>
    </row>
    <row r="3" spans="1:10" ht="16.5" thickTop="1" thickBot="1" x14ac:dyDescent="0.3">
      <c r="A3" s="14">
        <v>1</v>
      </c>
      <c r="B3" s="14" t="s">
        <v>3</v>
      </c>
      <c r="C3" s="15" t="s">
        <v>50</v>
      </c>
      <c r="D3" s="1" t="str">
        <f>D33</f>
        <v>3036000019710002</v>
      </c>
      <c r="G3" s="14">
        <v>1</v>
      </c>
      <c r="H3" s="14" t="s">
        <v>3</v>
      </c>
      <c r="I3" s="69" t="s">
        <v>65</v>
      </c>
      <c r="J3" s="1" t="str">
        <f>J31</f>
        <v>1036000018630001</v>
      </c>
    </row>
    <row r="4" spans="1:10" ht="15.75" thickTop="1" x14ac:dyDescent="0.25">
      <c r="A4" s="16">
        <v>2</v>
      </c>
      <c r="B4" s="16" t="s">
        <v>4</v>
      </c>
      <c r="C4" s="16"/>
      <c r="D4" s="38" t="str">
        <f>SUBSTITUTE(SUBSTITUTE(C3,".","")," ","")</f>
        <v>036000012Z2100002</v>
      </c>
      <c r="G4" s="16">
        <v>2</v>
      </c>
      <c r="H4" s="16" t="s">
        <v>4</v>
      </c>
      <c r="I4" s="16"/>
      <c r="J4" s="38" t="str">
        <f>SUBSTITUTE(SUBSTITUTE(I3,".","")," ","")</f>
        <v>036000012Z2300018</v>
      </c>
    </row>
    <row r="5" spans="1:10" x14ac:dyDescent="0.25">
      <c r="A5" s="16">
        <v>3</v>
      </c>
      <c r="B5" s="16" t="s">
        <v>20</v>
      </c>
      <c r="C5" s="16"/>
      <c r="D5" s="38" t="str">
        <f>MID(D4,1,8)</f>
        <v>03600001</v>
      </c>
      <c r="G5" s="16">
        <v>3</v>
      </c>
      <c r="H5" s="16" t="s">
        <v>20</v>
      </c>
      <c r="I5" s="16"/>
      <c r="J5" s="38" t="str">
        <f>MID(J4,1,8)</f>
        <v>03600001</v>
      </c>
    </row>
    <row r="6" spans="1:10" x14ac:dyDescent="0.25">
      <c r="A6" s="16">
        <v>4</v>
      </c>
      <c r="B6" s="16" t="s">
        <v>6</v>
      </c>
      <c r="C6" s="16"/>
      <c r="D6" s="38" t="str">
        <f>MID(D4,10,1)</f>
        <v>Z</v>
      </c>
      <c r="G6" s="16">
        <v>4</v>
      </c>
      <c r="H6" s="16" t="s">
        <v>6</v>
      </c>
      <c r="I6" s="16"/>
      <c r="J6" s="38" t="str">
        <f>MID(J4,10,1)</f>
        <v>Z</v>
      </c>
    </row>
    <row r="7" spans="1:10" x14ac:dyDescent="0.25">
      <c r="A7" s="16">
        <v>5</v>
      </c>
      <c r="B7" s="16" t="s">
        <v>7</v>
      </c>
      <c r="C7" s="16"/>
      <c r="D7" s="38" t="str">
        <f>MID(D4,11,7)</f>
        <v>2100002</v>
      </c>
      <c r="G7" s="16">
        <v>5</v>
      </c>
      <c r="H7" s="16" t="s">
        <v>7</v>
      </c>
      <c r="I7" s="16"/>
      <c r="J7" s="38" t="str">
        <f>MID(J4,11,7)</f>
        <v>2300018</v>
      </c>
    </row>
    <row r="8" spans="1:10" x14ac:dyDescent="0.25">
      <c r="A8" s="16">
        <v>6</v>
      </c>
      <c r="B8" s="39" t="s">
        <v>12</v>
      </c>
      <c r="C8" s="16"/>
      <c r="D8" s="38">
        <f>97</f>
        <v>97</v>
      </c>
      <c r="G8" s="16">
        <v>6</v>
      </c>
      <c r="H8" s="39" t="s">
        <v>12</v>
      </c>
      <c r="I8" s="16"/>
      <c r="J8" s="38">
        <f>IF(J6="Z",
     IF(VALUE(RIGHT(J7,1))=7,85,
         IF(VALUE(RIGHT(J7,1))=8,86,
             "Fout in invoer")),
     "Fout in invoer")</f>
        <v>86</v>
      </c>
    </row>
    <row r="9" spans="1:10" x14ac:dyDescent="0.25">
      <c r="A9" s="16">
        <v>7</v>
      </c>
      <c r="B9" s="39" t="s">
        <v>9</v>
      </c>
      <c r="C9" s="16"/>
      <c r="D9" s="38" t="str">
        <f>MID(D7,2,1)</f>
        <v>1</v>
      </c>
      <c r="G9" s="16">
        <v>7</v>
      </c>
      <c r="H9" s="39" t="s">
        <v>9</v>
      </c>
      <c r="I9" s="16"/>
      <c r="J9" s="38" t="str">
        <f>MID(J7,2,1)</f>
        <v>3</v>
      </c>
    </row>
    <row r="10" spans="1:10" ht="42.6" customHeight="1" x14ac:dyDescent="0.25">
      <c r="A10" s="16">
        <v>8</v>
      </c>
      <c r="B10" s="16" t="s">
        <v>48</v>
      </c>
      <c r="C10" s="16"/>
      <c r="D10" s="38" t="str">
        <f>MID(D7,3,1)</f>
        <v>0</v>
      </c>
      <c r="G10" s="16">
        <v>9</v>
      </c>
      <c r="H10" s="16" t="s">
        <v>51</v>
      </c>
      <c r="I10" s="16"/>
      <c r="J10" s="38" t="str">
        <f>MID(J7,3,4)</f>
        <v>0001</v>
      </c>
    </row>
    <row r="11" spans="1:10" ht="15.75" thickBot="1" x14ac:dyDescent="0.3">
      <c r="A11" s="16">
        <v>9</v>
      </c>
      <c r="B11" s="39" t="s">
        <v>49</v>
      </c>
      <c r="C11" s="16"/>
      <c r="D11" s="38" t="str">
        <f>MID(D7,4,2)</f>
        <v>00</v>
      </c>
      <c r="G11" s="21">
        <v>11</v>
      </c>
      <c r="H11" s="40" t="s">
        <v>17</v>
      </c>
      <c r="I11" s="21"/>
      <c r="J11" s="41" t="str">
        <f>J5&amp;J8&amp;J9&amp;J10</f>
        <v>036000018630001</v>
      </c>
    </row>
    <row r="12" spans="1:10" ht="15.75" thickTop="1" x14ac:dyDescent="0.25">
      <c r="A12" s="16">
        <v>10</v>
      </c>
      <c r="B12" s="39" t="s">
        <v>32</v>
      </c>
      <c r="C12" s="16"/>
      <c r="D12" s="38" t="str">
        <f>MID(D7,7,1)</f>
        <v>2</v>
      </c>
      <c r="G12" s="24">
        <v>12</v>
      </c>
      <c r="H12" s="23">
        <v>2</v>
      </c>
      <c r="I12" s="24" t="str">
        <f>MID(J11,LEN(J11)-0,1)</f>
        <v>1</v>
      </c>
      <c r="J12" s="42">
        <f>I12*H12</f>
        <v>2</v>
      </c>
    </row>
    <row r="13" spans="1:10" ht="15.75" thickBot="1" x14ac:dyDescent="0.3">
      <c r="A13" s="21">
        <v>11</v>
      </c>
      <c r="B13" s="21" t="s">
        <v>17</v>
      </c>
      <c r="C13" s="21"/>
      <c r="D13" s="21" t="str">
        <f>D5&amp;D8&amp;D9&amp;D10&amp;D11&amp;D12</f>
        <v>036000019710002</v>
      </c>
      <c r="E13" s="43"/>
      <c r="G13" s="16">
        <v>13</v>
      </c>
      <c r="H13" s="25">
        <v>4</v>
      </c>
      <c r="I13" s="16" t="str">
        <f>MID(J11,LEN(J11)-1,1)</f>
        <v>0</v>
      </c>
      <c r="J13" s="38">
        <f>I13*H13</f>
        <v>0</v>
      </c>
    </row>
    <row r="14" spans="1:10" ht="15.75" thickTop="1" x14ac:dyDescent="0.25">
      <c r="A14" s="24">
        <v>12</v>
      </c>
      <c r="B14" s="23">
        <v>2</v>
      </c>
      <c r="C14" s="24" t="str">
        <f>MID(D13,LEN(D13)-0,1)</f>
        <v>2</v>
      </c>
      <c r="D14" s="42">
        <f>C14*B14</f>
        <v>4</v>
      </c>
      <c r="G14" s="16">
        <v>14</v>
      </c>
      <c r="H14" s="25">
        <v>8</v>
      </c>
      <c r="I14" s="16" t="str">
        <f>MID(J11,LEN(J11)-2,1)</f>
        <v>0</v>
      </c>
      <c r="J14" s="38">
        <f t="shared" ref="J14:J26" si="0">I14*H14</f>
        <v>0</v>
      </c>
    </row>
    <row r="15" spans="1:10" x14ac:dyDescent="0.25">
      <c r="A15" s="16">
        <v>13</v>
      </c>
      <c r="B15" s="25">
        <v>4</v>
      </c>
      <c r="C15" s="16" t="str">
        <f>MID(D13,LEN(D13)-1,1)</f>
        <v>0</v>
      </c>
      <c r="D15" s="38">
        <f>C15*B15</f>
        <v>0</v>
      </c>
      <c r="G15" s="16">
        <v>15</v>
      </c>
      <c r="H15" s="25">
        <v>5</v>
      </c>
      <c r="I15" s="16" t="str">
        <f>MID(J11,LEN(J11)-3,1)</f>
        <v>0</v>
      </c>
      <c r="J15" s="38">
        <f t="shared" si="0"/>
        <v>0</v>
      </c>
    </row>
    <row r="16" spans="1:10" x14ac:dyDescent="0.25">
      <c r="A16" s="16">
        <v>14</v>
      </c>
      <c r="B16" s="25">
        <v>8</v>
      </c>
      <c r="C16" s="16" t="str">
        <f>MID(D13,LEN(D13)-2,1)</f>
        <v>0</v>
      </c>
      <c r="D16" s="38">
        <f t="shared" ref="D16:D28" si="1">C16*B16</f>
        <v>0</v>
      </c>
      <c r="G16" s="16">
        <v>16</v>
      </c>
      <c r="H16" s="25">
        <v>10</v>
      </c>
      <c r="I16" s="16" t="str">
        <f>MID(J11,LEN(J11)-4,1)</f>
        <v>3</v>
      </c>
      <c r="J16" s="38">
        <f t="shared" si="0"/>
        <v>30</v>
      </c>
    </row>
    <row r="17" spans="1:10" x14ac:dyDescent="0.25">
      <c r="A17" s="16">
        <v>15</v>
      </c>
      <c r="B17" s="25">
        <v>5</v>
      </c>
      <c r="C17" s="16" t="str">
        <f>MID(D13,LEN(D13)-3,1)</f>
        <v>0</v>
      </c>
      <c r="D17" s="38">
        <f t="shared" si="1"/>
        <v>0</v>
      </c>
      <c r="G17" s="16">
        <v>17</v>
      </c>
      <c r="H17" s="25">
        <v>9</v>
      </c>
      <c r="I17" s="16" t="str">
        <f>MID(J11,LEN(J11)-5,1)</f>
        <v>6</v>
      </c>
      <c r="J17" s="38">
        <f t="shared" si="0"/>
        <v>54</v>
      </c>
    </row>
    <row r="18" spans="1:10" x14ac:dyDescent="0.25">
      <c r="A18" s="16">
        <v>16</v>
      </c>
      <c r="B18" s="25">
        <v>10</v>
      </c>
      <c r="C18" s="16" t="str">
        <f>MID(D13,LEN(D13)-4,1)</f>
        <v>1</v>
      </c>
      <c r="D18" s="38">
        <f t="shared" si="1"/>
        <v>10</v>
      </c>
      <c r="G18" s="16">
        <v>18</v>
      </c>
      <c r="H18" s="25">
        <v>7</v>
      </c>
      <c r="I18" s="16" t="str">
        <f>MID(J11,LEN(J11)-6,1)</f>
        <v>8</v>
      </c>
      <c r="J18" s="38">
        <f t="shared" si="0"/>
        <v>56</v>
      </c>
    </row>
    <row r="19" spans="1:10" x14ac:dyDescent="0.25">
      <c r="A19" s="16">
        <v>17</v>
      </c>
      <c r="B19" s="25">
        <v>9</v>
      </c>
      <c r="C19" s="16" t="str">
        <f>MID(D13,LEN(D13)-5,1)</f>
        <v>7</v>
      </c>
      <c r="D19" s="38">
        <f t="shared" si="1"/>
        <v>63</v>
      </c>
      <c r="G19" s="16">
        <v>19</v>
      </c>
      <c r="H19" s="25">
        <v>3</v>
      </c>
      <c r="I19" s="16" t="str">
        <f>MID(J11,LEN(J11)-7,1)</f>
        <v>1</v>
      </c>
      <c r="J19" s="38">
        <f t="shared" si="0"/>
        <v>3</v>
      </c>
    </row>
    <row r="20" spans="1:10" x14ac:dyDescent="0.25">
      <c r="A20" s="16">
        <v>18</v>
      </c>
      <c r="B20" s="25">
        <v>7</v>
      </c>
      <c r="C20" s="16" t="str">
        <f>MID(D13,LEN(D13)-6,1)</f>
        <v>9</v>
      </c>
      <c r="D20" s="38">
        <f t="shared" si="1"/>
        <v>63</v>
      </c>
      <c r="G20" s="16">
        <v>20</v>
      </c>
      <c r="H20" s="25">
        <v>6</v>
      </c>
      <c r="I20" s="16" t="str">
        <f>MID(J11,LEN(J11)-8,1)</f>
        <v>0</v>
      </c>
      <c r="J20" s="38">
        <f t="shared" si="0"/>
        <v>0</v>
      </c>
    </row>
    <row r="21" spans="1:10" x14ac:dyDescent="0.25">
      <c r="A21" s="16">
        <v>19</v>
      </c>
      <c r="B21" s="25">
        <v>3</v>
      </c>
      <c r="C21" s="16" t="str">
        <f>MID(D13,LEN(D13)-7,1)</f>
        <v>1</v>
      </c>
      <c r="D21" s="38">
        <f t="shared" si="1"/>
        <v>3</v>
      </c>
      <c r="G21" s="16">
        <v>21</v>
      </c>
      <c r="H21" s="25">
        <v>1</v>
      </c>
      <c r="I21" s="16" t="str">
        <f>MID(J11,LEN(J11)-9,1)</f>
        <v>0</v>
      </c>
      <c r="J21" s="38">
        <f t="shared" si="0"/>
        <v>0</v>
      </c>
    </row>
    <row r="22" spans="1:10" x14ac:dyDescent="0.25">
      <c r="A22" s="16">
        <v>20</v>
      </c>
      <c r="B22" s="25">
        <v>6</v>
      </c>
      <c r="C22" s="16" t="str">
        <f>MID(D13,LEN(D13)-8,1)</f>
        <v>0</v>
      </c>
      <c r="D22" s="38">
        <f t="shared" si="1"/>
        <v>0</v>
      </c>
      <c r="G22" s="16">
        <v>22</v>
      </c>
      <c r="H22" s="25">
        <v>2</v>
      </c>
      <c r="I22" s="16" t="str">
        <f>MID(J11,LEN(J11)-10,1)</f>
        <v>0</v>
      </c>
      <c r="J22" s="38">
        <f t="shared" si="0"/>
        <v>0</v>
      </c>
    </row>
    <row r="23" spans="1:10" x14ac:dyDescent="0.25">
      <c r="A23" s="16">
        <v>21</v>
      </c>
      <c r="B23" s="25">
        <v>1</v>
      </c>
      <c r="C23" s="16" t="str">
        <f>MID(D13,LEN(D13)-9,1)</f>
        <v>0</v>
      </c>
      <c r="D23" s="38">
        <f t="shared" si="1"/>
        <v>0</v>
      </c>
      <c r="G23" s="16">
        <v>23</v>
      </c>
      <c r="H23" s="25">
        <v>4</v>
      </c>
      <c r="I23" s="16" t="str">
        <f>MID(J11,LEN(J11)-11,1)</f>
        <v>0</v>
      </c>
      <c r="J23" s="38">
        <f t="shared" si="0"/>
        <v>0</v>
      </c>
    </row>
    <row r="24" spans="1:10" x14ac:dyDescent="0.25">
      <c r="A24" s="16">
        <v>22</v>
      </c>
      <c r="B24" s="25">
        <v>2</v>
      </c>
      <c r="C24" s="16" t="str">
        <f>MID(D13,LEN(D13)-10,1)</f>
        <v>0</v>
      </c>
      <c r="D24" s="38">
        <f t="shared" si="1"/>
        <v>0</v>
      </c>
      <c r="G24" s="16">
        <v>24</v>
      </c>
      <c r="H24" s="25">
        <v>8</v>
      </c>
      <c r="I24" s="16" t="str">
        <f>MID(J11,LEN(J11)-12,1)</f>
        <v>6</v>
      </c>
      <c r="J24" s="38">
        <f t="shared" si="0"/>
        <v>48</v>
      </c>
    </row>
    <row r="25" spans="1:10" x14ac:dyDescent="0.25">
      <c r="A25" s="16">
        <v>23</v>
      </c>
      <c r="B25" s="25">
        <v>4</v>
      </c>
      <c r="C25" s="16" t="str">
        <f>MID(D13,LEN(D13)-11,1)</f>
        <v>0</v>
      </c>
      <c r="D25" s="38">
        <f t="shared" si="1"/>
        <v>0</v>
      </c>
      <c r="G25" s="16">
        <v>25</v>
      </c>
      <c r="H25" s="25">
        <v>5</v>
      </c>
      <c r="I25" s="16" t="str">
        <f>MID(J11,LEN(J11)-13,1)</f>
        <v>3</v>
      </c>
      <c r="J25" s="38">
        <f t="shared" si="0"/>
        <v>15</v>
      </c>
    </row>
    <row r="26" spans="1:10" x14ac:dyDescent="0.25">
      <c r="A26" s="16">
        <v>24</v>
      </c>
      <c r="B26" s="25">
        <v>8</v>
      </c>
      <c r="C26" s="16" t="str">
        <f>MID(D13,LEN(D13)-12,1)</f>
        <v>6</v>
      </c>
      <c r="D26" s="38">
        <f t="shared" si="1"/>
        <v>48</v>
      </c>
      <c r="G26" s="16">
        <v>26</v>
      </c>
      <c r="H26" s="25">
        <v>10</v>
      </c>
      <c r="I26" s="16" t="str">
        <f>MID(J11,LEN(J11)-14,1)</f>
        <v>0</v>
      </c>
      <c r="J26" s="38">
        <f t="shared" si="0"/>
        <v>0</v>
      </c>
    </row>
    <row r="27" spans="1:10" ht="15.75" thickBot="1" x14ac:dyDescent="0.3">
      <c r="A27" s="16">
        <v>25</v>
      </c>
      <c r="B27" s="25">
        <v>5</v>
      </c>
      <c r="C27" s="16" t="str">
        <f>MID(D13,LEN(D13)-13,1)</f>
        <v>3</v>
      </c>
      <c r="D27" s="38">
        <f t="shared" si="1"/>
        <v>15</v>
      </c>
      <c r="G27" s="21"/>
      <c r="H27" s="44"/>
      <c r="I27" s="45"/>
      <c r="J27" s="45"/>
    </row>
    <row r="28" spans="1:10" ht="16.5" thickTop="1" thickBot="1" x14ac:dyDescent="0.3">
      <c r="A28" s="16">
        <v>26</v>
      </c>
      <c r="B28" s="25">
        <v>10</v>
      </c>
      <c r="C28" s="16" t="str">
        <f>MID(D13,LEN(D13)-14,1)</f>
        <v>0</v>
      </c>
      <c r="D28" s="38">
        <f t="shared" si="1"/>
        <v>0</v>
      </c>
      <c r="G28" s="27">
        <v>27</v>
      </c>
      <c r="H28" s="28" t="s">
        <v>13</v>
      </c>
      <c r="I28" s="29"/>
      <c r="J28" s="29">
        <f>SUM(J12:J27)</f>
        <v>208</v>
      </c>
    </row>
    <row r="29" spans="1:10" ht="16.5" thickTop="1" thickBot="1" x14ac:dyDescent="0.3">
      <c r="A29" s="21"/>
      <c r="B29" s="44"/>
      <c r="C29" s="45"/>
      <c r="D29" s="45"/>
      <c r="G29" s="27">
        <v>28</v>
      </c>
      <c r="H29" s="28" t="s">
        <v>14</v>
      </c>
      <c r="I29" s="29"/>
      <c r="J29" s="29">
        <f>MOD(J28,11)</f>
        <v>10</v>
      </c>
    </row>
    <row r="30" spans="1:10" ht="16.5" thickTop="1" thickBot="1" x14ac:dyDescent="0.3">
      <c r="A30" s="27">
        <v>27</v>
      </c>
      <c r="B30" s="28" t="s">
        <v>13</v>
      </c>
      <c r="C30" s="29"/>
      <c r="D30" s="29">
        <f>SUM(D14:D29)</f>
        <v>206</v>
      </c>
      <c r="G30" s="30">
        <v>29</v>
      </c>
      <c r="H30" s="31" t="s">
        <v>15</v>
      </c>
      <c r="I30" s="32"/>
      <c r="J30" s="33">
        <f>IF(11-J29=10,1,IF(11-J29=11,0,11-MOD(J28,11)))</f>
        <v>1</v>
      </c>
    </row>
    <row r="31" spans="1:10" ht="16.5" thickTop="1" thickBot="1" x14ac:dyDescent="0.3">
      <c r="A31" s="27">
        <v>28</v>
      </c>
      <c r="B31" s="28" t="s">
        <v>14</v>
      </c>
      <c r="C31" s="29"/>
      <c r="D31" s="29">
        <f>MOD(D30,11)</f>
        <v>8</v>
      </c>
      <c r="G31" s="34">
        <v>30</v>
      </c>
      <c r="H31" s="35" t="s">
        <v>16</v>
      </c>
      <c r="I31" s="36"/>
      <c r="J31" s="34" t="str">
        <f>J30&amp;J11</f>
        <v>1036000018630001</v>
      </c>
    </row>
    <row r="32" spans="1:10" ht="16.5" thickTop="1" thickBot="1" x14ac:dyDescent="0.3">
      <c r="A32" s="30">
        <v>29</v>
      </c>
      <c r="B32" s="31" t="s">
        <v>15</v>
      </c>
      <c r="C32" s="32"/>
      <c r="D32" s="33">
        <f>IF(11-D31=10,1,IF(11-D31=11,0,11-MOD(D30,11)))</f>
        <v>3</v>
      </c>
    </row>
    <row r="33" spans="1:4" ht="16.5" thickTop="1" thickBot="1" x14ac:dyDescent="0.3">
      <c r="A33" s="34">
        <v>30</v>
      </c>
      <c r="B33" s="35" t="s">
        <v>16</v>
      </c>
      <c r="C33" s="36"/>
      <c r="D33" s="34" t="str">
        <f>D32&amp;D13</f>
        <v>3036000019710002</v>
      </c>
    </row>
    <row r="34" spans="1:4" ht="15.75" thickTop="1" x14ac:dyDescent="0.25"/>
  </sheetData>
  <sheetProtection algorithmName="SHA-512" hashValue="3jJHsksniugg5EfUXBwWWM5oc2CnSHw41lIi/K5O33YIupvD5DaC/2+baAbSQ0S7d4yTq57PNx8OQ0af3nMz5A==" saltValue="+6ysYjKi5XO6mh9wd4ybIA==" spinCount="100000" sheet="1" objects="1" scenarios="1"/>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A-MIDDEL = A, B, F of L </vt:lpstr>
      <vt:lpstr>A-MIDDEL = H, N, W </vt:lpstr>
      <vt:lpstr>A-MIDDEL = M</vt:lpstr>
      <vt:lpstr>A-MIDDEL =T </vt:lpstr>
      <vt:lpstr>A-MIDDEL = V </vt:lpstr>
      <vt:lpstr>A-MIDDEL = Y</vt:lpstr>
      <vt:lpstr>A-MIDDEL = 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Linda L. Janse</cp:lastModifiedBy>
  <dcterms:created xsi:type="dcterms:W3CDTF">2026-02-25T19:21:16Z</dcterms:created>
  <dcterms:modified xsi:type="dcterms:W3CDTF">2026-03-13T07:28:43Z</dcterms:modified>
</cp:coreProperties>
</file>